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Dropbox\Teaching material\Courses\2025-2026\UGS\course information\"/>
    </mc:Choice>
  </mc:AlternateContent>
  <xr:revisionPtr revIDLastSave="0" documentId="13_ncr:1_{A364669E-5D1C-42F7-BD80-11052DA04A8E}" xr6:coauthVersionLast="47" xr6:coauthVersionMax="47" xr10:uidLastSave="{00000000-0000-0000-0000-000000000000}"/>
  <bookViews>
    <workbookView xWindow="-120" yWindow="-120" windowWidth="29040" windowHeight="15840" activeTab="8" xr2:uid="{00000000-000D-0000-FFFF-FFFF00000000}"/>
  </bookViews>
  <sheets>
    <sheet name="Lecture information" sheetId="16" r:id="rId1"/>
    <sheet name="Course teachers" sheetId="12" r:id="rId2"/>
    <sheet name="Week 1." sheetId="10" r:id="rId3"/>
    <sheet name="Week 2." sheetId="1" r:id="rId4"/>
    <sheet name="Week 3." sheetId="3" r:id="rId5"/>
    <sheet name="Week 4." sheetId="4" r:id="rId6"/>
    <sheet name="Week 5." sheetId="5" r:id="rId7"/>
    <sheet name="Week 6." sheetId="6" r:id="rId8"/>
    <sheet name="Week 7. " sheetId="14" r:id="rId9"/>
    <sheet name="Midterm exam subjects" sheetId="8" r:id="rId10"/>
    <sheet name="Final exam subjects" sheetId="9" r:id="rId11"/>
    <sheet name="توزيع العلامات" sheetId="11" r:id="rId12"/>
    <sheet name="Full course makeup" sheetId="13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8" l="1"/>
  <c r="C14" i="8"/>
  <c r="D13" i="9"/>
  <c r="C13" i="9"/>
  <c r="C7" i="9"/>
  <c r="C6" i="9"/>
  <c r="C5" i="9"/>
  <c r="C4" i="9"/>
  <c r="C3" i="9"/>
  <c r="C9" i="9" s="1"/>
  <c r="C2" i="9"/>
  <c r="P26" i="14"/>
  <c r="O26" i="14"/>
  <c r="N26" i="14"/>
  <c r="M26" i="14"/>
  <c r="L26" i="14"/>
  <c r="K26" i="14"/>
  <c r="P25" i="14"/>
  <c r="O25" i="14"/>
  <c r="N25" i="14"/>
  <c r="M25" i="14"/>
  <c r="L25" i="14"/>
  <c r="K25" i="14"/>
  <c r="P24" i="14"/>
  <c r="O24" i="14"/>
  <c r="N24" i="14"/>
  <c r="M24" i="14"/>
  <c r="L24" i="14"/>
  <c r="K24" i="14"/>
  <c r="P23" i="14"/>
  <c r="O23" i="14"/>
  <c r="N23" i="14"/>
  <c r="M23" i="14"/>
  <c r="L23" i="14"/>
  <c r="K23" i="14"/>
  <c r="P26" i="6"/>
  <c r="O26" i="6"/>
  <c r="N26" i="6"/>
  <c r="M26" i="6"/>
  <c r="L26" i="6"/>
  <c r="K26" i="6"/>
  <c r="P25" i="6"/>
  <c r="O25" i="6"/>
  <c r="N25" i="6"/>
  <c r="M25" i="6"/>
  <c r="L25" i="6"/>
  <c r="K25" i="6"/>
  <c r="P24" i="6"/>
  <c r="O24" i="6"/>
  <c r="N24" i="6"/>
  <c r="M24" i="6"/>
  <c r="L24" i="6"/>
  <c r="K24" i="6"/>
  <c r="P23" i="6"/>
  <c r="O23" i="6"/>
  <c r="N23" i="6"/>
  <c r="M23" i="6"/>
  <c r="L23" i="6"/>
  <c r="K23" i="6"/>
  <c r="P26" i="5"/>
  <c r="O26" i="5"/>
  <c r="N26" i="5"/>
  <c r="M26" i="5"/>
  <c r="L26" i="5"/>
  <c r="K26" i="5"/>
  <c r="P25" i="5"/>
  <c r="O25" i="5"/>
  <c r="N25" i="5"/>
  <c r="M25" i="5"/>
  <c r="L25" i="5"/>
  <c r="K25" i="5"/>
  <c r="P24" i="5"/>
  <c r="O24" i="5"/>
  <c r="N24" i="5"/>
  <c r="M24" i="5"/>
  <c r="L24" i="5"/>
  <c r="K24" i="5"/>
  <c r="P23" i="5"/>
  <c r="O23" i="5"/>
  <c r="N23" i="5"/>
  <c r="M23" i="5"/>
  <c r="L23" i="5"/>
  <c r="K23" i="5"/>
  <c r="P26" i="4"/>
  <c r="O26" i="4"/>
  <c r="N26" i="4"/>
  <c r="M26" i="4"/>
  <c r="L26" i="4"/>
  <c r="K26" i="4"/>
  <c r="P25" i="4"/>
  <c r="O25" i="4"/>
  <c r="N25" i="4"/>
  <c r="M25" i="4"/>
  <c r="L25" i="4"/>
  <c r="K25" i="4"/>
  <c r="P24" i="4"/>
  <c r="O24" i="4"/>
  <c r="N24" i="4"/>
  <c r="M24" i="4"/>
  <c r="L24" i="4"/>
  <c r="K24" i="4"/>
  <c r="P23" i="4"/>
  <c r="O23" i="4"/>
  <c r="N23" i="4"/>
  <c r="M23" i="4"/>
  <c r="L23" i="4"/>
  <c r="K23" i="4"/>
  <c r="P26" i="3"/>
  <c r="O26" i="3"/>
  <c r="N26" i="3"/>
  <c r="M26" i="3"/>
  <c r="L26" i="3"/>
  <c r="K26" i="3"/>
  <c r="P25" i="3"/>
  <c r="O25" i="3"/>
  <c r="N25" i="3"/>
  <c r="M25" i="3"/>
  <c r="L25" i="3"/>
  <c r="K25" i="3"/>
  <c r="P24" i="3"/>
  <c r="O24" i="3"/>
  <c r="N24" i="3"/>
  <c r="M24" i="3"/>
  <c r="L24" i="3"/>
  <c r="K24" i="3"/>
  <c r="P23" i="3"/>
  <c r="O23" i="3"/>
  <c r="N23" i="3"/>
  <c r="M23" i="3"/>
  <c r="L23" i="3"/>
  <c r="K23" i="3"/>
  <c r="P26" i="1"/>
  <c r="O26" i="1"/>
  <c r="N26" i="1"/>
  <c r="M26" i="1"/>
  <c r="L26" i="1"/>
  <c r="K26" i="1"/>
  <c r="P25" i="1"/>
  <c r="O25" i="1"/>
  <c r="N25" i="1"/>
  <c r="M25" i="1"/>
  <c r="L25" i="1"/>
  <c r="K25" i="1"/>
  <c r="P24" i="1"/>
  <c r="O24" i="1"/>
  <c r="N24" i="1"/>
  <c r="M24" i="1"/>
  <c r="L24" i="1"/>
  <c r="K24" i="1"/>
  <c r="P23" i="1"/>
  <c r="O23" i="1"/>
  <c r="N23" i="1"/>
  <c r="M23" i="1"/>
  <c r="L23" i="1"/>
  <c r="K23" i="1"/>
  <c r="P26" i="10"/>
  <c r="P25" i="10"/>
  <c r="P24" i="10"/>
  <c r="O26" i="10"/>
  <c r="O25" i="10"/>
  <c r="O24" i="10"/>
  <c r="N26" i="10"/>
  <c r="N25" i="10"/>
  <c r="N24" i="10"/>
  <c r="M26" i="10"/>
  <c r="M25" i="10"/>
  <c r="M24" i="10"/>
  <c r="K26" i="10"/>
  <c r="K25" i="10"/>
  <c r="K24" i="10"/>
  <c r="K8" i="4"/>
  <c r="L8" i="4" s="1"/>
  <c r="P23" i="10"/>
  <c r="N23" i="10"/>
  <c r="O23" i="10"/>
  <c r="M23" i="10"/>
  <c r="K23" i="10"/>
  <c r="L26" i="10"/>
  <c r="L25" i="10"/>
  <c r="L24" i="10"/>
  <c r="L23" i="10"/>
  <c r="C3" i="16"/>
  <c r="C4" i="16" s="1"/>
  <c r="C5" i="16" s="1"/>
  <c r="C6" i="16" s="1"/>
  <c r="C7" i="16" s="1"/>
  <c r="C8" i="16" s="1"/>
  <c r="C9" i="16" s="1"/>
  <c r="C10" i="16" s="1"/>
  <c r="C11" i="16" s="1"/>
  <c r="C12" i="16" s="1"/>
  <c r="C13" i="16" s="1"/>
  <c r="C14" i="16" s="1"/>
  <c r="C15" i="16" s="1"/>
  <c r="C16" i="16" s="1"/>
  <c r="C17" i="16" s="1"/>
  <c r="C18" i="16" s="1"/>
  <c r="C20" i="16"/>
  <c r="C21" i="16" s="1"/>
  <c r="C22" i="16" s="1"/>
  <c r="C23" i="16" s="1"/>
  <c r="C24" i="16" s="1"/>
  <c r="C25" i="16" s="1"/>
  <c r="C26" i="16" s="1"/>
  <c r="C27" i="16" s="1"/>
  <c r="C28" i="16" s="1"/>
  <c r="C29" i="16" s="1"/>
  <c r="C30" i="16" s="1"/>
  <c r="C31" i="16" s="1"/>
  <c r="C32" i="16" s="1"/>
  <c r="C33" i="16" s="1"/>
  <c r="C34" i="16" s="1"/>
  <c r="C35" i="16" s="1"/>
  <c r="C36" i="16" s="1"/>
  <c r="C37" i="16" s="1"/>
  <c r="C39" i="16"/>
  <c r="C40" i="16" s="1"/>
  <c r="C41" i="16" s="1"/>
  <c r="C42" i="16" s="1"/>
  <c r="C43" i="16" s="1"/>
  <c r="C44" i="16" s="1"/>
  <c r="C45" i="16" s="1"/>
  <c r="C46" i="16" s="1"/>
  <c r="C47" i="16" s="1"/>
  <c r="C48" i="16" s="1"/>
  <c r="C49" i="16" s="1"/>
  <c r="C51" i="16"/>
  <c r="C52" i="16" s="1"/>
  <c r="C53" i="16" s="1"/>
  <c r="C54" i="16" s="1"/>
  <c r="C55" i="16" s="1"/>
  <c r="C57" i="16"/>
  <c r="C58" i="16" s="1"/>
  <c r="C59" i="16" s="1"/>
  <c r="C60" i="16" s="1"/>
  <c r="C61" i="16" s="1"/>
  <c r="C62" i="16" s="1"/>
  <c r="C63" i="16" s="1"/>
  <c r="C64" i="16" s="1"/>
  <c r="C65" i="16" s="1"/>
  <c r="C66" i="16" s="1"/>
  <c r="C67" i="16" s="1"/>
  <c r="G70" i="16"/>
  <c r="D71" i="16"/>
  <c r="G71" i="16"/>
  <c r="O16" i="14"/>
  <c r="K10" i="14"/>
  <c r="L10" i="14" s="1"/>
  <c r="K9" i="14"/>
  <c r="L9" i="14" s="1"/>
  <c r="K8" i="14"/>
  <c r="L8" i="14" s="1"/>
  <c r="K7" i="14"/>
  <c r="L7" i="14" s="1"/>
  <c r="K6" i="14"/>
  <c r="L6" i="14" s="1"/>
  <c r="O5" i="14"/>
  <c r="K5" i="14"/>
  <c r="L5" i="14" s="1"/>
  <c r="B2" i="14"/>
  <c r="O16" i="6"/>
  <c r="K10" i="6"/>
  <c r="L10" i="6" s="1"/>
  <c r="K9" i="6"/>
  <c r="L9" i="6" s="1"/>
  <c r="K8" i="6"/>
  <c r="L8" i="6" s="1"/>
  <c r="K7" i="6"/>
  <c r="L7" i="6" s="1"/>
  <c r="K6" i="6"/>
  <c r="L6" i="6" s="1"/>
  <c r="O5" i="6"/>
  <c r="K5" i="6"/>
  <c r="L5" i="6" s="1"/>
  <c r="B2" i="6"/>
  <c r="O16" i="5"/>
  <c r="K10" i="5"/>
  <c r="L10" i="5" s="1"/>
  <c r="O5" i="5" s="1"/>
  <c r="K9" i="5"/>
  <c r="L9" i="5" s="1"/>
  <c r="K8" i="5"/>
  <c r="L8" i="5" s="1"/>
  <c r="K7" i="5"/>
  <c r="L7" i="5" s="1"/>
  <c r="K6" i="5"/>
  <c r="L6" i="5" s="1"/>
  <c r="K5" i="5"/>
  <c r="L5" i="5" s="1"/>
  <c r="B2" i="5"/>
  <c r="E9" i="8"/>
  <c r="O16" i="4"/>
  <c r="K10" i="4"/>
  <c r="L10" i="4" s="1"/>
  <c r="N10" i="4" s="1"/>
  <c r="K9" i="4"/>
  <c r="L9" i="4" s="1"/>
  <c r="K7" i="4"/>
  <c r="L7" i="4" s="1"/>
  <c r="K6" i="4"/>
  <c r="L6" i="4" s="1"/>
  <c r="K5" i="4"/>
  <c r="L5" i="4" s="1"/>
  <c r="B2" i="4"/>
  <c r="O16" i="3"/>
  <c r="K10" i="3"/>
  <c r="L10" i="3" s="1"/>
  <c r="N10" i="3" s="1"/>
  <c r="K9" i="3"/>
  <c r="L9" i="3" s="1"/>
  <c r="N9" i="3" s="1"/>
  <c r="K8" i="3"/>
  <c r="L8" i="3" s="1"/>
  <c r="K7" i="3"/>
  <c r="L7" i="3" s="1"/>
  <c r="K6" i="3"/>
  <c r="L6" i="3" s="1"/>
  <c r="K5" i="3"/>
  <c r="L5" i="3" s="1"/>
  <c r="B2" i="3"/>
  <c r="B2" i="1"/>
  <c r="B2" i="10"/>
  <c r="O16" i="1"/>
  <c r="K10" i="1"/>
  <c r="L10" i="1" s="1"/>
  <c r="N10" i="1" s="1"/>
  <c r="K9" i="1"/>
  <c r="L9" i="1" s="1"/>
  <c r="N9" i="1" s="1"/>
  <c r="K8" i="1"/>
  <c r="L8" i="1" s="1"/>
  <c r="K7" i="1"/>
  <c r="L7" i="1" s="1"/>
  <c r="K6" i="1"/>
  <c r="L6" i="1" s="1"/>
  <c r="K5" i="1"/>
  <c r="L5" i="1" s="1"/>
  <c r="E5" i="11"/>
  <c r="D5" i="11"/>
  <c r="C5" i="11"/>
  <c r="R12" i="13"/>
  <c r="Q12" i="13"/>
  <c r="P12" i="13"/>
  <c r="O12" i="13"/>
  <c r="N12" i="13"/>
  <c r="M12" i="13"/>
  <c r="K12" i="13"/>
  <c r="R11" i="13"/>
  <c r="Q11" i="13"/>
  <c r="P11" i="13"/>
  <c r="O11" i="13"/>
  <c r="N11" i="13"/>
  <c r="M11" i="13"/>
  <c r="R10" i="13"/>
  <c r="Q10" i="13"/>
  <c r="P10" i="13"/>
  <c r="O10" i="13"/>
  <c r="N10" i="13"/>
  <c r="M10" i="13"/>
  <c r="R9" i="13"/>
  <c r="Q9" i="13"/>
  <c r="P9" i="13"/>
  <c r="O9" i="13"/>
  <c r="N9" i="13"/>
  <c r="M9" i="13"/>
  <c r="E9" i="13"/>
  <c r="D9" i="13"/>
  <c r="C9" i="13"/>
  <c r="B9" i="13"/>
  <c r="R8" i="13"/>
  <c r="Q8" i="13"/>
  <c r="P8" i="13"/>
  <c r="O8" i="13"/>
  <c r="N8" i="13"/>
  <c r="M8" i="13"/>
  <c r="R7" i="13"/>
  <c r="Q7" i="13"/>
  <c r="P7" i="13"/>
  <c r="O7" i="13"/>
  <c r="N7" i="13"/>
  <c r="M7" i="13"/>
  <c r="C7" i="13"/>
  <c r="R6" i="13"/>
  <c r="Q6" i="13"/>
  <c r="P6" i="13"/>
  <c r="O6" i="13"/>
  <c r="N6" i="13"/>
  <c r="M6" i="13"/>
  <c r="C6" i="13"/>
  <c r="R5" i="13"/>
  <c r="Q5" i="13"/>
  <c r="P5" i="13"/>
  <c r="O5" i="13"/>
  <c r="N5" i="13"/>
  <c r="M5" i="13"/>
  <c r="R4" i="13"/>
  <c r="Q4" i="13"/>
  <c r="P4" i="13"/>
  <c r="O4" i="13"/>
  <c r="N4" i="13"/>
  <c r="M4" i="13"/>
  <c r="C4" i="13"/>
  <c r="C3" i="13"/>
  <c r="B12" i="9"/>
  <c r="D9" i="9"/>
  <c r="B9" i="9"/>
  <c r="B13" i="8"/>
  <c r="D9" i="8"/>
  <c r="B9" i="8"/>
  <c r="C7" i="8"/>
  <c r="C6" i="8"/>
  <c r="C5" i="8"/>
  <c r="C4" i="8"/>
  <c r="C3" i="8"/>
  <c r="C9" i="8" s="1"/>
  <c r="C2" i="8"/>
  <c r="K10" i="10"/>
  <c r="L10" i="10" s="1"/>
  <c r="N10" i="10" s="1"/>
  <c r="K9" i="10"/>
  <c r="L9" i="10" s="1"/>
  <c r="N9" i="10" s="1"/>
  <c r="K8" i="10"/>
  <c r="L8" i="10" s="1"/>
  <c r="K7" i="10"/>
  <c r="L7" i="10" s="1"/>
  <c r="K6" i="10"/>
  <c r="L6" i="10" s="1"/>
  <c r="K5" i="10"/>
  <c r="L5" i="10" s="1"/>
  <c r="B13" i="9" l="1"/>
  <c r="O5" i="4"/>
  <c r="B14" i="8"/>
  <c r="O5" i="3"/>
  <c r="O5" i="1"/>
  <c r="O5" i="10"/>
  <c r="O16" i="10"/>
</calcChain>
</file>

<file path=xl/sharedStrings.xml><?xml version="1.0" encoding="utf-8"?>
<sst xmlns="http://schemas.openxmlformats.org/spreadsheetml/2006/main" count="1065" uniqueCount="190">
  <si>
    <t>8:30-9:30</t>
  </si>
  <si>
    <t>9:30-10:30</t>
  </si>
  <si>
    <t>10:30-11:30</t>
  </si>
  <si>
    <t>11:30-12:30</t>
  </si>
  <si>
    <t>12:30-1:30</t>
  </si>
  <si>
    <t>1:30-2:30</t>
  </si>
  <si>
    <t>3:30-4:30</t>
  </si>
  <si>
    <t>الاحد</t>
  </si>
  <si>
    <t xml:space="preserve">الاثنين </t>
  </si>
  <si>
    <t>الثلاثاء</t>
  </si>
  <si>
    <t>الاربعاء</t>
  </si>
  <si>
    <t>الخميس</t>
  </si>
  <si>
    <t>2:30-3:30</t>
  </si>
  <si>
    <t>المشارح</t>
  </si>
  <si>
    <t>S3/Anatomy</t>
  </si>
  <si>
    <t>S4/Anatomy</t>
  </si>
  <si>
    <t>S1/Anatomy</t>
  </si>
  <si>
    <t>S2/Anatomy</t>
  </si>
  <si>
    <t>S1/Physiology</t>
  </si>
  <si>
    <t>S2/Physiology</t>
  </si>
  <si>
    <t>S3/Physiology</t>
  </si>
  <si>
    <t>S4/Physiology</t>
  </si>
  <si>
    <t>S1/Microbiology</t>
  </si>
  <si>
    <t>S2/Microbiology</t>
  </si>
  <si>
    <t>S3/Microbiology</t>
  </si>
  <si>
    <t>S4/Microbiology</t>
  </si>
  <si>
    <t>S4/Pathology</t>
  </si>
  <si>
    <t>S3/Pathology</t>
  </si>
  <si>
    <t>S2/Pathology</t>
  </si>
  <si>
    <t>S1/Pathology</t>
  </si>
  <si>
    <t>Anatomy</t>
  </si>
  <si>
    <t>Physiology</t>
  </si>
  <si>
    <t>Pathology</t>
  </si>
  <si>
    <t>Microbiology</t>
  </si>
  <si>
    <t xml:space="preserve">Week </t>
  </si>
  <si>
    <t>Topic</t>
  </si>
  <si>
    <t>Synchronous</t>
  </si>
  <si>
    <t>Asynchronus</t>
  </si>
  <si>
    <t>Per section</t>
  </si>
  <si>
    <t>Synchronus</t>
  </si>
  <si>
    <t>Total</t>
  </si>
  <si>
    <t>per subject</t>
  </si>
  <si>
    <t>All sections</t>
  </si>
  <si>
    <t>Start</t>
  </si>
  <si>
    <t>End</t>
  </si>
  <si>
    <t>Pharmacology</t>
  </si>
  <si>
    <t>Clinical</t>
  </si>
  <si>
    <t>Total lectures per week</t>
  </si>
  <si>
    <t>Lectures</t>
  </si>
  <si>
    <t>Practical</t>
  </si>
  <si>
    <t>Total practical</t>
  </si>
  <si>
    <t>Lecture number</t>
  </si>
  <si>
    <t>Descriptors (K,S,C)</t>
  </si>
  <si>
    <t>Evaluation Methods (Midterm, Final)</t>
  </si>
  <si>
    <t>Marks for midterm</t>
  </si>
  <si>
    <t>theory</t>
  </si>
  <si>
    <t>practical</t>
  </si>
  <si>
    <t>Questions for midterm</t>
  </si>
  <si>
    <t>S3/Pharmacology</t>
  </si>
  <si>
    <t>S4/Pharmacology</t>
  </si>
  <si>
    <t>S1/Pharmacology</t>
  </si>
  <si>
    <t>S2/Pharmacology</t>
  </si>
  <si>
    <t>S3/Clinical</t>
  </si>
  <si>
    <t>S4/Clinical</t>
  </si>
  <si>
    <t>S1/Clinical</t>
  </si>
  <si>
    <t>S2/Clinical</t>
  </si>
  <si>
    <t>Anatomy of the pelvis I (introduction to genital system)</t>
  </si>
  <si>
    <t>Anatomy of the pelvis II</t>
  </si>
  <si>
    <t>Anatomy of kidneys</t>
  </si>
  <si>
    <t>Anatomy of ureters</t>
  </si>
  <si>
    <t>Urinary system pathology (Concepts &amp; Glomerular diseases)</t>
  </si>
  <si>
    <t>Nephrotic syndrome</t>
  </si>
  <si>
    <t>Nephritic syndrome</t>
  </si>
  <si>
    <t>Renal cysts</t>
  </si>
  <si>
    <t>Anatomy of urinary bladder and urethra</t>
  </si>
  <si>
    <t>Anatomy of male genital system I</t>
  </si>
  <si>
    <t>Anatomy of male genital system II</t>
  </si>
  <si>
    <t>Urinary system tumors</t>
  </si>
  <si>
    <t>Histology of male genital system</t>
  </si>
  <si>
    <t>Anatomy of female genital system I</t>
  </si>
  <si>
    <t>Anatomy of female genital system II</t>
  </si>
  <si>
    <t>Anatomy of Perineum I</t>
  </si>
  <si>
    <t>Anatomy of Perineum II</t>
  </si>
  <si>
    <t>Anatomy of the breast</t>
  </si>
  <si>
    <t>Ovarian pathology</t>
  </si>
  <si>
    <t>Uterine pathology</t>
  </si>
  <si>
    <t>Breast pathology</t>
  </si>
  <si>
    <t>Genital infections 1</t>
  </si>
  <si>
    <t>Genital infections 2</t>
  </si>
  <si>
    <t>Urinary tract infections  1: Cystitis, Prostatitis</t>
  </si>
  <si>
    <t>Urinary tract infections  2: asymptomatic bacteriuria (ASB), Pyelonephritis</t>
  </si>
  <si>
    <t>Overview of genital tract infections and sexually transmitted diseases</t>
  </si>
  <si>
    <t>Overview of urinary tract infections</t>
  </si>
  <si>
    <t>PBL</t>
  </si>
  <si>
    <t>count</t>
  </si>
  <si>
    <t xml:space="preserve">midterm </t>
  </si>
  <si>
    <t xml:space="preserve">Tubulointerstitial diseases </t>
  </si>
  <si>
    <t xml:space="preserve">Testicular and prostate diseases </t>
  </si>
  <si>
    <t xml:space="preserve">Pathology of Lower FGT </t>
  </si>
  <si>
    <t>final</t>
  </si>
  <si>
    <t>Trophoblastic pathology</t>
  </si>
  <si>
    <t xml:space="preserve">Diuretics </t>
  </si>
  <si>
    <t>Antifungal Drugs</t>
  </si>
  <si>
    <t>Drugs for Urogenital Infections</t>
  </si>
  <si>
    <t>Gonadotropins and analogues</t>
  </si>
  <si>
    <t>Gonadal hormones and Inhibitors</t>
  </si>
  <si>
    <t>Oral Contraceptive</t>
  </si>
  <si>
    <t>Drugs used for Neoplasms of the Urogenital System</t>
  </si>
  <si>
    <t>Histology of female genital system</t>
  </si>
  <si>
    <t>Development of the urinary system</t>
  </si>
  <si>
    <t>Development of the genital system</t>
  </si>
  <si>
    <t xml:space="preserve">Histology of urinary system </t>
  </si>
  <si>
    <t>Reproductive and hormonal functions of Male 1</t>
  </si>
  <si>
    <t>Reproductive and hormonal functions of Male 2</t>
  </si>
  <si>
    <t>Female physiology before pregnancy 1</t>
  </si>
  <si>
    <t>Female physiology before pregnancy 2</t>
  </si>
  <si>
    <t>Pregnancy and lactation 1</t>
  </si>
  <si>
    <t>Pregnancy and lactation 2</t>
  </si>
  <si>
    <t>Total theory</t>
  </si>
  <si>
    <t>Questions for final</t>
  </si>
  <si>
    <t>Marks for final</t>
  </si>
  <si>
    <t>Total midterm</t>
  </si>
  <si>
    <t>Total final</t>
  </si>
  <si>
    <t>Male hormones</t>
  </si>
  <si>
    <t>First name</t>
  </si>
  <si>
    <t>Last name</t>
  </si>
  <si>
    <t>Email address</t>
  </si>
  <si>
    <t>Maram</t>
  </si>
  <si>
    <t>Abdaljaleel</t>
  </si>
  <si>
    <t>M.abdaljaleel@ju.edu.jo</t>
  </si>
  <si>
    <t>Anas</t>
  </si>
  <si>
    <t>Abu-Humaidan</t>
  </si>
  <si>
    <t>a.AbuHumaidan@ju.edu.jo</t>
  </si>
  <si>
    <t>Ahmed</t>
  </si>
  <si>
    <t>Ahmed.Salman@ju.edu.jo</t>
  </si>
  <si>
    <t>Ebaa</t>
  </si>
  <si>
    <t>Alzayadneh</t>
  </si>
  <si>
    <t>e.zayadneh@ju.edu.jo</t>
  </si>
  <si>
    <t>Nisreen</t>
  </si>
  <si>
    <t>Shahin</t>
  </si>
  <si>
    <t>n.abushahin@ju.edu.jo</t>
  </si>
  <si>
    <t>Yacoub Irshaid</t>
  </si>
  <si>
    <t>Yacoub</t>
  </si>
  <si>
    <t>y.irshaid@ju.edu.jo</t>
  </si>
  <si>
    <t>Subject</t>
  </si>
  <si>
    <t xml:space="preserve"> Salman</t>
  </si>
  <si>
    <t>Marks for lab activities</t>
  </si>
  <si>
    <t>Questions</t>
  </si>
  <si>
    <t>CLO number</t>
  </si>
  <si>
    <t>Remember</t>
  </si>
  <si>
    <t>Understand</t>
  </si>
  <si>
    <t>Apply</t>
  </si>
  <si>
    <t>analyse</t>
  </si>
  <si>
    <t>Evaluate</t>
  </si>
  <si>
    <t>Create</t>
  </si>
  <si>
    <t>مدرج1</t>
  </si>
  <si>
    <t>S1/3RD</t>
  </si>
  <si>
    <t>S2/3RD</t>
  </si>
  <si>
    <t>S3/3RD</t>
  </si>
  <si>
    <t>S4/3RD</t>
  </si>
  <si>
    <t>مدرج 3</t>
  </si>
  <si>
    <t>8:00-9:00</t>
  </si>
  <si>
    <t>S2/3RD a (3 sessions)</t>
  </si>
  <si>
    <t>S4/3RD b (3 sessions)</t>
  </si>
  <si>
    <t>S3/3RD a (3 sessions)</t>
  </si>
  <si>
    <t>S2/3RD b(3 sessions)</t>
  </si>
  <si>
    <t>S1/3RD b(3 sessions),</t>
  </si>
  <si>
    <t>S3/3RD b (3 sessions)</t>
  </si>
  <si>
    <t>S1/3RD a (3 sessions)</t>
  </si>
  <si>
    <t>S4/3RD a (3 sessions)</t>
  </si>
  <si>
    <t>MIDTERM EXAM</t>
  </si>
  <si>
    <t>yanals@ju.edu.jo</t>
  </si>
  <si>
    <t xml:space="preserve">Yanal  </t>
  </si>
  <si>
    <t>Shafagoj</t>
  </si>
  <si>
    <t>FINAL EXAM</t>
  </si>
  <si>
    <t>S1S2S3S4/Anatomy</t>
  </si>
  <si>
    <t>S1</t>
  </si>
  <si>
    <t>S2</t>
  </si>
  <si>
    <t>S3</t>
  </si>
  <si>
    <t>S4</t>
  </si>
  <si>
    <t>Functional anatomy of the kidney</t>
  </si>
  <si>
    <t>Glomerular filtration</t>
  </si>
  <si>
    <t>Tubular reabsorption and secretion</t>
  </si>
  <si>
    <t>Concentration and dilution of urine</t>
  </si>
  <si>
    <t>Role of kidneys in Acid-base balance</t>
  </si>
  <si>
    <t>Pathophysiology and dialysis</t>
  </si>
  <si>
    <t>Marks for midterm + practical</t>
  </si>
  <si>
    <t>Marks for final + practical</t>
  </si>
  <si>
    <t>Female physiology before pregnancy 3</t>
  </si>
  <si>
    <t>Discussion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</si>
</sst>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9" tint="-0.499984740745262"/>
      <name val="Aptos Narrow"/>
      <family val="2"/>
      <scheme val="minor"/>
    </font>
    <font>
      <sz val="11"/>
      <color rgb="FF7030A0"/>
      <name val="Aptos Narrow"/>
      <family val="2"/>
      <scheme val="minor"/>
    </font>
    <font>
      <sz val="12"/>
      <color rgb="FF1E1E1E"/>
      <name val="Segoe U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theme="8" tint="0.39997558519241921"/>
      <name val="Aptos Narrow"/>
      <family val="2"/>
      <scheme val="minor"/>
    </font>
    <font>
      <b/>
      <sz val="16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scheme val="minor"/>
    </font>
    <font>
      <sz val="14"/>
      <color theme="3"/>
      <name val="Aptos Narrow"/>
      <family val="2"/>
      <scheme val="minor"/>
    </font>
    <font>
      <sz val="14"/>
      <color theme="8" tint="0.39997558519241921"/>
      <name val="Aptos Narrow"/>
      <scheme val="minor"/>
    </font>
    <font>
      <sz val="14"/>
      <color rgb="FF00B0F0"/>
      <name val="Aptos Narrow"/>
      <scheme val="minor"/>
    </font>
    <font>
      <sz val="14"/>
      <color theme="3"/>
      <name val="Aptos Narrow"/>
      <scheme val="minor"/>
    </font>
    <font>
      <sz val="14"/>
      <color rgb="FFFF0000"/>
      <name val="Aptos Narrow"/>
      <family val="2"/>
      <scheme val="minor"/>
    </font>
    <font>
      <sz val="14"/>
      <color rgb="FFFF0000"/>
      <name val="Aptos Narrow (Body)"/>
    </font>
    <font>
      <u/>
      <sz val="12"/>
      <color theme="10"/>
      <name val="Aptos Narrow"/>
      <family val="2"/>
      <scheme val="minor"/>
    </font>
    <font>
      <sz val="12"/>
      <color theme="7"/>
      <name val="Aptos Narrow"/>
      <family val="2"/>
      <scheme val="minor"/>
    </font>
    <font>
      <sz val="12"/>
      <color theme="9"/>
      <name val="Aptos Narrow"/>
      <family val="2"/>
      <scheme val="minor"/>
    </font>
    <font>
      <sz val="12"/>
      <color theme="8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14">
    <xf numFmtId="0" fontId="0" fillId="0" borderId="0" xfId="0"/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0" fillId="3" borderId="0" xfId="0" applyFill="1"/>
    <xf numFmtId="0" fontId="7" fillId="0" borderId="0" xfId="0" applyFont="1" applyAlignment="1">
      <alignment vertical="center" wrapText="1"/>
    </xf>
    <xf numFmtId="49" fontId="1" fillId="2" borderId="4" xfId="0" applyNumberFormat="1" applyFont="1" applyFill="1" applyBorder="1" applyAlignment="1">
      <alignment horizontal="center"/>
    </xf>
    <xf numFmtId="16" fontId="0" fillId="0" borderId="0" xfId="0" applyNumberFormat="1"/>
    <xf numFmtId="0" fontId="0" fillId="4" borderId="0" xfId="0" applyFill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3" borderId="1" xfId="0" applyFill="1" applyBorder="1"/>
    <xf numFmtId="0" fontId="8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5" borderId="1" xfId="0" applyFill="1" applyBorder="1"/>
    <xf numFmtId="0" fontId="0" fillId="5" borderId="0" xfId="0" applyFill="1"/>
    <xf numFmtId="0" fontId="0" fillId="6" borderId="1" xfId="0" applyFill="1" applyBorder="1"/>
    <xf numFmtId="0" fontId="0" fillId="6" borderId="0" xfId="0" applyFill="1"/>
    <xf numFmtId="0" fontId="8" fillId="6" borderId="1" xfId="0" applyFont="1" applyFill="1" applyBorder="1" applyAlignment="1">
      <alignment horizontal="center"/>
    </xf>
    <xf numFmtId="0" fontId="0" fillId="4" borderId="6" xfId="0" applyFill="1" applyBorder="1"/>
    <xf numFmtId="0" fontId="7" fillId="4" borderId="0" xfId="0" applyFont="1" applyFill="1" applyAlignment="1">
      <alignment vertical="center" wrapText="1"/>
    </xf>
    <xf numFmtId="0" fontId="0" fillId="6" borderId="7" xfId="0" applyFill="1" applyBorder="1"/>
    <xf numFmtId="0" fontId="8" fillId="6" borderId="7" xfId="0" applyFont="1" applyFill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 readingOrder="2"/>
    </xf>
    <xf numFmtId="0" fontId="11" fillId="0" borderId="10" xfId="0" applyFont="1" applyBorder="1" applyAlignment="1">
      <alignment horizontal="center" vertical="center" wrapText="1" readingOrder="2"/>
    </xf>
    <xf numFmtId="0" fontId="11" fillId="0" borderId="11" xfId="0" applyFont="1" applyBorder="1" applyAlignment="1">
      <alignment horizontal="center" vertical="center" wrapText="1" readingOrder="2"/>
    </xf>
    <xf numFmtId="9" fontId="11" fillId="0" borderId="9" xfId="0" applyNumberFormat="1" applyFont="1" applyBorder="1" applyAlignment="1">
      <alignment horizontal="center" vertical="center" wrapText="1" readingOrder="2"/>
    </xf>
    <xf numFmtId="0" fontId="11" fillId="0" borderId="12" xfId="0" applyFont="1" applyBorder="1" applyAlignment="1">
      <alignment horizontal="center" vertical="center" wrapText="1" readingOrder="2"/>
    </xf>
    <xf numFmtId="9" fontId="12" fillId="0" borderId="13" xfId="0" applyNumberFormat="1" applyFont="1" applyBorder="1" applyAlignment="1">
      <alignment horizontal="center" vertical="center" wrapText="1"/>
    </xf>
    <xf numFmtId="9" fontId="11" fillId="0" borderId="13" xfId="0" applyNumberFormat="1" applyFont="1" applyBorder="1" applyAlignment="1">
      <alignment horizontal="center" vertical="center" wrapText="1" readingOrder="2"/>
    </xf>
    <xf numFmtId="0" fontId="0" fillId="0" borderId="1" xfId="0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/>
    </xf>
    <xf numFmtId="0" fontId="3" fillId="0" borderId="2" xfId="0" applyFont="1" applyBorder="1"/>
    <xf numFmtId="0" fontId="4" fillId="0" borderId="2" xfId="0" applyFont="1" applyBorder="1"/>
    <xf numFmtId="0" fontId="0" fillId="0" borderId="2" xfId="0" applyBorder="1"/>
    <xf numFmtId="0" fontId="13" fillId="0" borderId="1" xfId="0" applyFont="1" applyBorder="1"/>
    <xf numFmtId="0" fontId="13" fillId="0" borderId="2" xfId="0" applyFont="1" applyBorder="1"/>
    <xf numFmtId="0" fontId="2" fillId="0" borderId="2" xfId="0" applyFont="1" applyBorder="1"/>
    <xf numFmtId="0" fontId="14" fillId="0" borderId="1" xfId="0" applyFont="1" applyBorder="1" applyAlignment="1">
      <alignment horizontal="center"/>
    </xf>
    <xf numFmtId="49" fontId="15" fillId="0" borderId="5" xfId="0" applyNumberFormat="1" applyFont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9" borderId="16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6" fillId="10" borderId="2" xfId="0" applyFont="1" applyFill="1" applyBorder="1" applyAlignment="1">
      <alignment horizontal="center"/>
    </xf>
    <xf numFmtId="0" fontId="16" fillId="8" borderId="5" xfId="0" applyFont="1" applyFill="1" applyBorder="1" applyAlignment="1">
      <alignment horizontal="center"/>
    </xf>
    <xf numFmtId="0" fontId="19" fillId="8" borderId="5" xfId="0" applyFont="1" applyFill="1" applyBorder="1"/>
    <xf numFmtId="0" fontId="0" fillId="0" borderId="1" xfId="0" applyBorder="1" applyAlignment="1">
      <alignment vertical="center"/>
    </xf>
    <xf numFmtId="14" fontId="0" fillId="0" borderId="0" xfId="0" applyNumberFormat="1"/>
    <xf numFmtId="0" fontId="23" fillId="0" borderId="0" xfId="1"/>
    <xf numFmtId="14" fontId="1" fillId="0" borderId="0" xfId="0" applyNumberFormat="1" applyFont="1" applyAlignment="1">
      <alignment horizontal="center"/>
    </xf>
    <xf numFmtId="0" fontId="9" fillId="5" borderId="1" xfId="0" applyFont="1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0" fillId="5" borderId="1" xfId="0" applyFill="1" applyBorder="1" applyAlignment="1">
      <alignment wrapText="1"/>
    </xf>
    <xf numFmtId="0" fontId="20" fillId="7" borderId="16" xfId="0" applyFont="1" applyFill="1" applyBorder="1" applyAlignment="1">
      <alignment horizontal="center"/>
    </xf>
    <xf numFmtId="0" fontId="20" fillId="7" borderId="17" xfId="0" applyFont="1" applyFill="1" applyBorder="1" applyAlignment="1">
      <alignment horizontal="center"/>
    </xf>
    <xf numFmtId="0" fontId="18" fillId="8" borderId="2" xfId="0" applyFont="1" applyFill="1" applyBorder="1" applyAlignment="1">
      <alignment horizontal="center"/>
    </xf>
    <xf numFmtId="0" fontId="18" fillId="8" borderId="3" xfId="0" applyFont="1" applyFill="1" applyBorder="1" applyAlignment="1">
      <alignment horizontal="center"/>
    </xf>
    <xf numFmtId="0" fontId="19" fillId="3" borderId="14" xfId="0" applyFont="1" applyFill="1" applyBorder="1" applyAlignment="1">
      <alignment horizontal="center"/>
    </xf>
    <xf numFmtId="0" fontId="19" fillId="3" borderId="1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17" fillId="9" borderId="2" xfId="0" applyFont="1" applyFill="1" applyBorder="1" applyAlignment="1">
      <alignment horizontal="center"/>
    </xf>
    <xf numFmtId="0" fontId="17" fillId="9" borderId="3" xfId="0" applyFont="1" applyFill="1" applyBorder="1" applyAlignment="1">
      <alignment horizontal="center"/>
    </xf>
    <xf numFmtId="0" fontId="21" fillId="9" borderId="2" xfId="0" applyFont="1" applyFill="1" applyBorder="1" applyAlignment="1">
      <alignment horizontal="center"/>
    </xf>
    <xf numFmtId="0" fontId="21" fillId="9" borderId="3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17" fillId="10" borderId="2" xfId="0" applyFont="1" applyFill="1" applyBorder="1" applyAlignment="1">
      <alignment horizontal="center"/>
    </xf>
    <xf numFmtId="0" fontId="17" fillId="10" borderId="3" xfId="0" applyFont="1" applyFill="1" applyBorder="1" applyAlignment="1">
      <alignment horizontal="center"/>
    </xf>
    <xf numFmtId="0" fontId="19" fillId="10" borderId="2" xfId="0" applyFont="1" applyFill="1" applyBorder="1" applyAlignment="1">
      <alignment horizontal="center"/>
    </xf>
    <xf numFmtId="0" fontId="19" fillId="10" borderId="3" xfId="0" applyFont="1" applyFill="1" applyBorder="1" applyAlignment="1">
      <alignment horizontal="center"/>
    </xf>
    <xf numFmtId="0" fontId="17" fillId="8" borderId="16" xfId="0" applyFont="1" applyFill="1" applyBorder="1" applyAlignment="1">
      <alignment horizontal="center"/>
    </xf>
    <xf numFmtId="0" fontId="17" fillId="8" borderId="17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19" fillId="8" borderId="17" xfId="0" applyFont="1" applyFill="1" applyBorder="1" applyAlignment="1">
      <alignment horizontal="center"/>
    </xf>
    <xf numFmtId="0" fontId="22" fillId="9" borderId="2" xfId="0" applyFont="1" applyFill="1" applyBorder="1" applyAlignment="1">
      <alignment horizontal="center"/>
    </xf>
    <xf numFmtId="0" fontId="22" fillId="9" borderId="3" xfId="0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/>
    </xf>
    <xf numFmtId="0" fontId="20" fillId="2" borderId="3" xfId="0" applyFont="1" applyFill="1" applyBorder="1" applyAlignment="1">
      <alignment horizontal="center"/>
    </xf>
    <xf numFmtId="0" fontId="20" fillId="7" borderId="2" xfId="0" applyFont="1" applyFill="1" applyBorder="1" applyAlignment="1">
      <alignment horizontal="center"/>
    </xf>
    <xf numFmtId="0" fontId="20" fillId="7" borderId="3" xfId="0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0" fillId="6" borderId="6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yanals@ju.edu.j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E2509-0610-40FE-AC74-2DADA3327121}">
  <dimension ref="A1:G72"/>
  <sheetViews>
    <sheetView zoomScaleNormal="100" workbookViewId="0">
      <selection activeCell="E73" sqref="E73"/>
    </sheetView>
  </sheetViews>
  <sheetFormatPr defaultColWidth="8.75" defaultRowHeight="15.75"/>
  <cols>
    <col min="1" max="1" width="13.75" customWidth="1"/>
    <col min="2" max="2" width="14.25" style="24" customWidth="1"/>
    <col min="3" max="3" width="13.75" bestFit="1" customWidth="1"/>
    <col min="4" max="4" width="83.75" customWidth="1"/>
    <col min="5" max="5" width="85" customWidth="1"/>
    <col min="6" max="6" width="40" customWidth="1"/>
    <col min="7" max="7" width="23.75" customWidth="1"/>
  </cols>
  <sheetData>
    <row r="1" spans="1:7" s="6" customFormat="1">
      <c r="A1" s="20" t="s">
        <v>35</v>
      </c>
      <c r="B1" s="23" t="s">
        <v>34</v>
      </c>
      <c r="C1" s="20" t="s">
        <v>51</v>
      </c>
      <c r="D1" s="21" t="s">
        <v>36</v>
      </c>
      <c r="E1" s="20" t="s">
        <v>37</v>
      </c>
      <c r="F1" s="22" t="s">
        <v>53</v>
      </c>
      <c r="G1" s="21" t="s">
        <v>52</v>
      </c>
    </row>
    <row r="2" spans="1:7">
      <c r="A2" s="105" t="s">
        <v>30</v>
      </c>
      <c r="B2" s="111">
        <v>1</v>
      </c>
      <c r="C2" s="27">
        <v>1</v>
      </c>
      <c r="D2" s="27" t="s">
        <v>66</v>
      </c>
      <c r="E2" s="63"/>
      <c r="F2" s="32" t="s">
        <v>95</v>
      </c>
      <c r="G2" s="33"/>
    </row>
    <row r="3" spans="1:7">
      <c r="A3" s="105"/>
      <c r="B3" s="111"/>
      <c r="C3" s="27">
        <f t="shared" ref="C3:C18" si="0">SUM(C2,1)</f>
        <v>2</v>
      </c>
      <c r="D3" s="27" t="s">
        <v>67</v>
      </c>
      <c r="E3" s="63"/>
      <c r="F3" s="27" t="s">
        <v>95</v>
      </c>
      <c r="G3" s="29"/>
    </row>
    <row r="4" spans="1:7">
      <c r="A4" s="105"/>
      <c r="B4" s="111"/>
      <c r="C4" s="27">
        <f t="shared" si="0"/>
        <v>3</v>
      </c>
      <c r="D4" s="27"/>
      <c r="E4" s="27" t="s">
        <v>111</v>
      </c>
      <c r="F4" s="27" t="s">
        <v>95</v>
      </c>
      <c r="G4" s="29"/>
    </row>
    <row r="5" spans="1:7">
      <c r="A5" s="105"/>
      <c r="B5" s="111"/>
      <c r="C5" s="27">
        <f t="shared" si="0"/>
        <v>4</v>
      </c>
      <c r="E5" s="27" t="s">
        <v>68</v>
      </c>
      <c r="F5" s="27" t="s">
        <v>95</v>
      </c>
      <c r="G5" s="6"/>
    </row>
    <row r="6" spans="1:7">
      <c r="A6" s="105"/>
      <c r="B6" s="109">
        <v>2</v>
      </c>
      <c r="C6" s="25">
        <f t="shared" si="0"/>
        <v>5</v>
      </c>
      <c r="D6" s="25"/>
      <c r="E6" s="25" t="s">
        <v>69</v>
      </c>
      <c r="F6" s="25" t="s">
        <v>95</v>
      </c>
      <c r="G6" s="6"/>
    </row>
    <row r="7" spans="1:7">
      <c r="A7" s="105"/>
      <c r="B7" s="109"/>
      <c r="C7" s="25">
        <f t="shared" si="0"/>
        <v>6</v>
      </c>
      <c r="D7" s="25" t="s">
        <v>74</v>
      </c>
      <c r="E7" s="25"/>
      <c r="F7" s="25" t="s">
        <v>95</v>
      </c>
      <c r="G7" s="6"/>
    </row>
    <row r="8" spans="1:7">
      <c r="A8" s="105"/>
      <c r="B8" s="109"/>
      <c r="C8" s="25">
        <f t="shared" si="0"/>
        <v>7</v>
      </c>
      <c r="D8" s="25" t="s">
        <v>75</v>
      </c>
      <c r="E8" s="25"/>
      <c r="F8" s="25" t="s">
        <v>95</v>
      </c>
      <c r="G8" s="6"/>
    </row>
    <row r="9" spans="1:7">
      <c r="A9" s="105"/>
      <c r="B9" s="109"/>
      <c r="C9" s="25">
        <f t="shared" si="0"/>
        <v>8</v>
      </c>
      <c r="D9" s="25"/>
      <c r="E9" s="25" t="s">
        <v>78</v>
      </c>
      <c r="F9" s="25" t="s">
        <v>95</v>
      </c>
      <c r="G9" s="6"/>
    </row>
    <row r="10" spans="1:7">
      <c r="A10" s="105"/>
      <c r="B10" s="112">
        <v>3</v>
      </c>
      <c r="C10" s="27">
        <f t="shared" si="0"/>
        <v>9</v>
      </c>
      <c r="D10" s="27" t="s">
        <v>76</v>
      </c>
      <c r="E10" s="27"/>
      <c r="F10" s="27" t="s">
        <v>95</v>
      </c>
      <c r="G10" s="6"/>
    </row>
    <row r="11" spans="1:7">
      <c r="A11" s="105"/>
      <c r="B11" s="112"/>
      <c r="C11" s="27">
        <f t="shared" si="0"/>
        <v>10</v>
      </c>
      <c r="D11" s="27" t="s">
        <v>79</v>
      </c>
      <c r="E11" s="27"/>
      <c r="F11" s="27" t="s">
        <v>99</v>
      </c>
      <c r="G11" s="6"/>
    </row>
    <row r="12" spans="1:7">
      <c r="A12" s="105"/>
      <c r="B12" s="112"/>
      <c r="C12" s="27">
        <f t="shared" si="0"/>
        <v>11</v>
      </c>
      <c r="D12" s="27"/>
      <c r="E12" s="27" t="s">
        <v>80</v>
      </c>
      <c r="F12" s="27" t="s">
        <v>99</v>
      </c>
      <c r="G12" s="6"/>
    </row>
    <row r="13" spans="1:7">
      <c r="A13" s="105"/>
      <c r="B13" s="112"/>
      <c r="C13" s="27">
        <f t="shared" si="0"/>
        <v>12</v>
      </c>
      <c r="D13" s="27"/>
      <c r="E13" s="27" t="s">
        <v>108</v>
      </c>
      <c r="F13" s="27" t="s">
        <v>99</v>
      </c>
      <c r="G13" s="6"/>
    </row>
    <row r="14" spans="1:7">
      <c r="A14" s="105"/>
      <c r="B14" s="101">
        <v>4</v>
      </c>
      <c r="C14" s="25">
        <f t="shared" si="0"/>
        <v>13</v>
      </c>
      <c r="D14" s="25"/>
      <c r="E14" s="25" t="s">
        <v>83</v>
      </c>
      <c r="F14" s="25" t="s">
        <v>99</v>
      </c>
      <c r="G14" s="6"/>
    </row>
    <row r="15" spans="1:7">
      <c r="A15" s="105"/>
      <c r="B15" s="101"/>
      <c r="C15" s="25">
        <f t="shared" si="0"/>
        <v>14</v>
      </c>
      <c r="D15" s="25" t="s">
        <v>81</v>
      </c>
      <c r="E15" s="25"/>
      <c r="F15" s="25" t="s">
        <v>99</v>
      </c>
      <c r="G15" s="6"/>
    </row>
    <row r="16" spans="1:7">
      <c r="A16" s="105"/>
      <c r="B16" s="101"/>
      <c r="C16" s="25">
        <f t="shared" si="0"/>
        <v>15</v>
      </c>
      <c r="D16" s="25" t="s">
        <v>82</v>
      </c>
      <c r="E16" s="25"/>
      <c r="F16" s="25" t="s">
        <v>99</v>
      </c>
      <c r="G16" s="6"/>
    </row>
    <row r="17" spans="1:7">
      <c r="A17" s="105"/>
      <c r="B17" s="101"/>
      <c r="C17" s="25">
        <f t="shared" si="0"/>
        <v>16</v>
      </c>
      <c r="D17" s="25"/>
      <c r="E17" s="26"/>
      <c r="F17" s="25" t="s">
        <v>99</v>
      </c>
      <c r="G17" s="6"/>
    </row>
    <row r="18" spans="1:7">
      <c r="A18" s="105"/>
      <c r="B18" s="42">
        <v>5</v>
      </c>
      <c r="C18" s="27">
        <f t="shared" si="0"/>
        <v>17</v>
      </c>
      <c r="D18" s="27" t="s">
        <v>109</v>
      </c>
      <c r="E18" s="27" t="s">
        <v>110</v>
      </c>
      <c r="F18" s="27" t="s">
        <v>99</v>
      </c>
      <c r="G18" s="6"/>
    </row>
    <row r="19" spans="1:7">
      <c r="A19" s="105" t="s">
        <v>31</v>
      </c>
      <c r="B19" s="101">
        <v>1</v>
      </c>
      <c r="C19" s="25">
        <v>1</v>
      </c>
      <c r="D19" s="25" t="s">
        <v>180</v>
      </c>
      <c r="E19" s="25"/>
      <c r="F19" s="25" t="s">
        <v>95</v>
      </c>
      <c r="G19" s="6"/>
    </row>
    <row r="20" spans="1:7">
      <c r="A20" s="105"/>
      <c r="B20" s="101"/>
      <c r="C20" s="25">
        <f t="shared" ref="C20:C37" si="1">SUM(C19,1)</f>
        <v>2</v>
      </c>
      <c r="D20" s="67"/>
      <c r="E20" s="25" t="s">
        <v>181</v>
      </c>
      <c r="F20" s="25" t="s">
        <v>95</v>
      </c>
      <c r="G20" s="6"/>
    </row>
    <row r="21" spans="1:7">
      <c r="A21" s="105"/>
      <c r="B21" s="101"/>
      <c r="C21" s="25">
        <f t="shared" si="1"/>
        <v>3</v>
      </c>
      <c r="D21" s="25" t="s">
        <v>181</v>
      </c>
      <c r="E21" s="25"/>
      <c r="F21" s="25" t="s">
        <v>95</v>
      </c>
      <c r="G21" s="6"/>
    </row>
    <row r="22" spans="1:7">
      <c r="A22" s="105"/>
      <c r="B22" s="101"/>
      <c r="C22" s="25">
        <f t="shared" si="1"/>
        <v>4</v>
      </c>
      <c r="D22" s="25"/>
      <c r="E22" s="25" t="s">
        <v>182</v>
      </c>
      <c r="F22" s="25" t="s">
        <v>95</v>
      </c>
      <c r="G22" s="6"/>
    </row>
    <row r="23" spans="1:7">
      <c r="A23" s="105"/>
      <c r="B23" s="99">
        <v>2</v>
      </c>
      <c r="C23" s="27">
        <f t="shared" si="1"/>
        <v>5</v>
      </c>
      <c r="D23" s="27" t="s">
        <v>182</v>
      </c>
      <c r="E23" s="27"/>
      <c r="F23" s="27" t="s">
        <v>95</v>
      </c>
      <c r="G23" s="6"/>
    </row>
    <row r="24" spans="1:7">
      <c r="A24" s="105"/>
      <c r="B24" s="100"/>
      <c r="C24" s="27">
        <f t="shared" si="1"/>
        <v>6</v>
      </c>
      <c r="D24" s="28"/>
      <c r="E24" s="28" t="s">
        <v>183</v>
      </c>
      <c r="F24" s="27" t="s">
        <v>95</v>
      </c>
      <c r="G24" s="6"/>
    </row>
    <row r="25" spans="1:7">
      <c r="A25" s="105"/>
      <c r="B25" s="100"/>
      <c r="C25" s="27">
        <f t="shared" si="1"/>
        <v>7</v>
      </c>
      <c r="D25" s="27" t="s">
        <v>182</v>
      </c>
      <c r="E25" s="27"/>
      <c r="F25" s="25" t="s">
        <v>95</v>
      </c>
      <c r="G25" s="6"/>
    </row>
    <row r="26" spans="1:7">
      <c r="A26" s="105"/>
      <c r="B26" s="108"/>
      <c r="C26" s="27">
        <f t="shared" si="1"/>
        <v>8</v>
      </c>
      <c r="D26" s="28"/>
      <c r="E26" s="27" t="s">
        <v>183</v>
      </c>
      <c r="F26" s="25" t="s">
        <v>95</v>
      </c>
      <c r="G26" s="6"/>
    </row>
    <row r="27" spans="1:7">
      <c r="A27" s="105"/>
      <c r="B27" s="101">
        <v>3</v>
      </c>
      <c r="C27" s="25">
        <f t="shared" si="1"/>
        <v>9</v>
      </c>
      <c r="D27" s="25" t="s">
        <v>184</v>
      </c>
      <c r="E27" s="26"/>
      <c r="F27" s="25" t="s">
        <v>95</v>
      </c>
      <c r="G27" s="6"/>
    </row>
    <row r="28" spans="1:7">
      <c r="A28" s="105"/>
      <c r="B28" s="101"/>
      <c r="C28" s="25">
        <f t="shared" si="1"/>
        <v>10</v>
      </c>
      <c r="D28" s="26"/>
      <c r="E28" s="25" t="s">
        <v>184</v>
      </c>
      <c r="F28" s="25" t="s">
        <v>95</v>
      </c>
      <c r="G28" s="6"/>
    </row>
    <row r="29" spans="1:7">
      <c r="A29" s="105"/>
      <c r="B29" s="101"/>
      <c r="C29" s="25">
        <f t="shared" si="1"/>
        <v>11</v>
      </c>
      <c r="D29" s="25" t="s">
        <v>185</v>
      </c>
      <c r="E29" s="25"/>
      <c r="F29" s="25" t="s">
        <v>95</v>
      </c>
      <c r="G29" s="6"/>
    </row>
    <row r="30" spans="1:7">
      <c r="A30" s="105"/>
      <c r="B30" s="105">
        <v>4</v>
      </c>
      <c r="C30" s="27">
        <f t="shared" si="1"/>
        <v>12</v>
      </c>
      <c r="D30" s="27" t="s">
        <v>114</v>
      </c>
      <c r="E30" s="27"/>
      <c r="F30" s="25" t="s">
        <v>99</v>
      </c>
      <c r="G30" s="6"/>
    </row>
    <row r="31" spans="1:7">
      <c r="A31" s="105"/>
      <c r="B31" s="105"/>
      <c r="C31" s="27">
        <f t="shared" si="1"/>
        <v>13</v>
      </c>
      <c r="D31" s="27" t="s">
        <v>115</v>
      </c>
      <c r="E31" s="6"/>
      <c r="F31" s="25" t="s">
        <v>99</v>
      </c>
      <c r="G31" s="6"/>
    </row>
    <row r="32" spans="1:7">
      <c r="A32" s="105"/>
      <c r="B32" s="105"/>
      <c r="C32" s="27">
        <f t="shared" si="1"/>
        <v>14</v>
      </c>
      <c r="E32" s="113" t="s">
        <v>112</v>
      </c>
      <c r="F32" s="25" t="s">
        <v>99</v>
      </c>
      <c r="G32" s="6"/>
    </row>
    <row r="33" spans="1:7">
      <c r="A33" s="105"/>
      <c r="B33" s="105"/>
      <c r="C33" s="27">
        <f t="shared" si="1"/>
        <v>15</v>
      </c>
      <c r="D33" s="6"/>
      <c r="E33" s="27" t="s">
        <v>113</v>
      </c>
      <c r="F33" s="25" t="s">
        <v>99</v>
      </c>
      <c r="G33" s="6"/>
    </row>
    <row r="34" spans="1:7">
      <c r="A34" s="105"/>
      <c r="B34" s="105"/>
      <c r="C34" s="27">
        <f t="shared" si="1"/>
        <v>16</v>
      </c>
      <c r="E34" t="s">
        <v>188</v>
      </c>
      <c r="F34" s="25" t="s">
        <v>99</v>
      </c>
      <c r="G34" s="6"/>
    </row>
    <row r="35" spans="1:7">
      <c r="A35" s="105"/>
      <c r="B35" s="106">
        <v>5</v>
      </c>
      <c r="C35" s="25">
        <f t="shared" si="1"/>
        <v>17</v>
      </c>
      <c r="D35" s="25" t="s">
        <v>116</v>
      </c>
      <c r="E35" s="25"/>
      <c r="F35" s="25" t="s">
        <v>99</v>
      </c>
      <c r="G35" s="6"/>
    </row>
    <row r="36" spans="1:7">
      <c r="A36" s="105"/>
      <c r="B36" s="110"/>
      <c r="C36" s="25">
        <f t="shared" si="1"/>
        <v>18</v>
      </c>
      <c r="D36" s="25"/>
      <c r="E36" s="25" t="s">
        <v>117</v>
      </c>
      <c r="F36" s="25" t="s">
        <v>99</v>
      </c>
      <c r="G36" s="6"/>
    </row>
    <row r="37" spans="1:7">
      <c r="A37" s="105"/>
      <c r="B37" s="107"/>
      <c r="C37" s="25">
        <f t="shared" si="1"/>
        <v>19</v>
      </c>
      <c r="D37" s="25" t="s">
        <v>189</v>
      </c>
      <c r="E37" s="25"/>
      <c r="F37" s="25" t="s">
        <v>99</v>
      </c>
      <c r="G37" s="6"/>
    </row>
    <row r="38" spans="1:7">
      <c r="A38" s="105" t="s">
        <v>32</v>
      </c>
      <c r="B38" s="99">
        <v>2</v>
      </c>
      <c r="C38" s="27">
        <v>1</v>
      </c>
      <c r="D38" s="27" t="s">
        <v>70</v>
      </c>
      <c r="E38" s="27"/>
      <c r="F38" s="27" t="s">
        <v>95</v>
      </c>
      <c r="G38" s="6"/>
    </row>
    <row r="39" spans="1:7">
      <c r="A39" s="105"/>
      <c r="B39" s="100"/>
      <c r="C39" s="27">
        <f t="shared" ref="C39:C49" si="2">SUM(C38,1)</f>
        <v>2</v>
      </c>
      <c r="D39" s="27" t="s">
        <v>96</v>
      </c>
      <c r="E39" s="27"/>
      <c r="F39" s="27" t="s">
        <v>95</v>
      </c>
      <c r="G39" s="6"/>
    </row>
    <row r="40" spans="1:7">
      <c r="A40" s="105"/>
      <c r="B40" s="100"/>
      <c r="C40" s="27">
        <f t="shared" si="2"/>
        <v>3</v>
      </c>
      <c r="D40" s="27"/>
      <c r="E40" s="27" t="s">
        <v>71</v>
      </c>
      <c r="F40" s="27" t="s">
        <v>95</v>
      </c>
      <c r="G40" s="6"/>
    </row>
    <row r="41" spans="1:7">
      <c r="A41" s="105"/>
      <c r="B41" s="108"/>
      <c r="C41" s="27">
        <f t="shared" si="2"/>
        <v>4</v>
      </c>
      <c r="D41" s="27"/>
      <c r="E41" s="27" t="s">
        <v>72</v>
      </c>
      <c r="F41" s="27" t="s">
        <v>95</v>
      </c>
      <c r="G41" s="6"/>
    </row>
    <row r="42" spans="1:7">
      <c r="A42" s="105"/>
      <c r="B42" s="106">
        <v>3</v>
      </c>
      <c r="C42" s="25">
        <f t="shared" si="2"/>
        <v>5</v>
      </c>
      <c r="D42" s="25"/>
      <c r="E42" s="25" t="s">
        <v>73</v>
      </c>
      <c r="F42" s="25" t="s">
        <v>95</v>
      </c>
      <c r="G42" s="6"/>
    </row>
    <row r="43" spans="1:7">
      <c r="A43" s="105"/>
      <c r="B43" s="110"/>
      <c r="C43" s="25">
        <f t="shared" si="2"/>
        <v>6</v>
      </c>
      <c r="D43" s="25" t="s">
        <v>77</v>
      </c>
      <c r="E43" s="25"/>
      <c r="F43" s="25" t="s">
        <v>95</v>
      </c>
      <c r="G43" s="6"/>
    </row>
    <row r="44" spans="1:7">
      <c r="A44" s="105"/>
      <c r="B44" s="110"/>
      <c r="C44" s="25">
        <f t="shared" si="2"/>
        <v>7</v>
      </c>
      <c r="D44" s="25" t="s">
        <v>97</v>
      </c>
      <c r="E44" s="25"/>
      <c r="F44" s="25" t="s">
        <v>95</v>
      </c>
      <c r="G44" s="6"/>
    </row>
    <row r="45" spans="1:7">
      <c r="A45" s="105"/>
      <c r="B45" s="107"/>
      <c r="C45" s="25">
        <f t="shared" si="2"/>
        <v>8</v>
      </c>
      <c r="D45" s="25"/>
      <c r="E45" s="25" t="s">
        <v>98</v>
      </c>
      <c r="F45" s="25" t="s">
        <v>99</v>
      </c>
      <c r="G45" s="6"/>
    </row>
    <row r="46" spans="1:7">
      <c r="A46" s="105"/>
      <c r="B46" s="99">
        <v>4</v>
      </c>
      <c r="C46" s="6">
        <f t="shared" si="2"/>
        <v>9</v>
      </c>
      <c r="D46" s="6" t="s">
        <v>85</v>
      </c>
      <c r="E46" s="6"/>
      <c r="F46" s="27" t="s">
        <v>99</v>
      </c>
      <c r="G46" s="6"/>
    </row>
    <row r="47" spans="1:7">
      <c r="A47" s="105"/>
      <c r="B47" s="100"/>
      <c r="C47" s="6">
        <f t="shared" si="2"/>
        <v>10</v>
      </c>
      <c r="D47" s="6" t="s">
        <v>84</v>
      </c>
      <c r="E47" s="6"/>
      <c r="F47" s="27" t="s">
        <v>99</v>
      </c>
      <c r="G47" s="6"/>
    </row>
    <row r="48" spans="1:7">
      <c r="A48" s="105"/>
      <c r="B48" s="100"/>
      <c r="C48" s="6">
        <f t="shared" si="2"/>
        <v>11</v>
      </c>
      <c r="D48" s="6"/>
      <c r="E48" s="6" t="s">
        <v>100</v>
      </c>
      <c r="F48" s="27" t="s">
        <v>99</v>
      </c>
      <c r="G48" s="6"/>
    </row>
    <row r="49" spans="1:7">
      <c r="A49" s="105"/>
      <c r="B49" s="108"/>
      <c r="C49" s="6">
        <f t="shared" si="2"/>
        <v>12</v>
      </c>
      <c r="D49" s="6"/>
      <c r="E49" s="6" t="s">
        <v>86</v>
      </c>
      <c r="F49" s="27" t="s">
        <v>99</v>
      </c>
      <c r="G49" s="6"/>
    </row>
    <row r="50" spans="1:7">
      <c r="A50" s="105" t="s">
        <v>33</v>
      </c>
      <c r="B50" s="106">
        <v>1</v>
      </c>
      <c r="C50" s="25">
        <v>1</v>
      </c>
      <c r="D50" s="25" t="s">
        <v>92</v>
      </c>
      <c r="E50" s="25"/>
      <c r="F50" s="25" t="s">
        <v>95</v>
      </c>
      <c r="G50" s="6"/>
    </row>
    <row r="51" spans="1:7">
      <c r="A51" s="105"/>
      <c r="B51" s="107"/>
      <c r="C51" s="25">
        <f>SUM(C50,1)</f>
        <v>2</v>
      </c>
      <c r="D51" s="25"/>
      <c r="E51" s="62" t="s">
        <v>89</v>
      </c>
      <c r="F51" s="25" t="s">
        <v>95</v>
      </c>
      <c r="G51" s="6"/>
    </row>
    <row r="52" spans="1:7">
      <c r="A52" s="105"/>
      <c r="B52" s="99">
        <v>2</v>
      </c>
      <c r="C52" s="27">
        <f>SUM(C51,1)</f>
        <v>3</v>
      </c>
      <c r="D52" s="27"/>
      <c r="E52" s="27" t="s">
        <v>90</v>
      </c>
      <c r="F52" s="25" t="s">
        <v>95</v>
      </c>
      <c r="G52" s="6"/>
    </row>
    <row r="53" spans="1:7">
      <c r="A53" s="105"/>
      <c r="B53" s="108"/>
      <c r="C53" s="27">
        <f>SUM(C52,1)</f>
        <v>4</v>
      </c>
      <c r="D53" s="27" t="s">
        <v>91</v>
      </c>
      <c r="E53" s="27"/>
      <c r="F53" s="27" t="s">
        <v>95</v>
      </c>
      <c r="G53" s="6"/>
    </row>
    <row r="54" spans="1:7">
      <c r="A54" s="105"/>
      <c r="B54" s="106">
        <v>3</v>
      </c>
      <c r="C54" s="25">
        <f>SUM(C53,1)</f>
        <v>5</v>
      </c>
      <c r="D54" s="25" t="s">
        <v>87</v>
      </c>
      <c r="E54" s="25"/>
      <c r="F54" s="27" t="s">
        <v>95</v>
      </c>
      <c r="G54" s="6"/>
    </row>
    <row r="55" spans="1:7">
      <c r="A55" s="105"/>
      <c r="B55" s="107"/>
      <c r="C55" s="25">
        <f>SUM(C54,1)</f>
        <v>6</v>
      </c>
      <c r="D55" s="25"/>
      <c r="E55" s="25" t="s">
        <v>88</v>
      </c>
      <c r="F55" s="27" t="s">
        <v>95</v>
      </c>
      <c r="G55" s="6"/>
    </row>
    <row r="56" spans="1:7">
      <c r="A56" s="105" t="s">
        <v>45</v>
      </c>
      <c r="B56" s="99">
        <v>4</v>
      </c>
      <c r="C56" s="27">
        <v>1</v>
      </c>
      <c r="D56" s="27" t="s">
        <v>101</v>
      </c>
      <c r="E56" s="27"/>
      <c r="F56" s="25" t="s">
        <v>99</v>
      </c>
      <c r="G56" s="6"/>
    </row>
    <row r="57" spans="1:7">
      <c r="A57" s="105"/>
      <c r="B57" s="100"/>
      <c r="C57" s="27">
        <f t="shared" ref="C57:C67" si="3">SUM(C56,1)</f>
        <v>2</v>
      </c>
      <c r="D57" s="28"/>
      <c r="E57" s="27" t="s">
        <v>101</v>
      </c>
      <c r="F57" s="25" t="s">
        <v>99</v>
      </c>
      <c r="G57" s="6"/>
    </row>
    <row r="58" spans="1:7">
      <c r="A58" s="105"/>
      <c r="B58" s="101">
        <v>5</v>
      </c>
      <c r="C58" s="25">
        <f t="shared" si="3"/>
        <v>3</v>
      </c>
      <c r="D58" s="25"/>
      <c r="E58" s="25" t="s">
        <v>101</v>
      </c>
      <c r="F58" s="25" t="s">
        <v>99</v>
      </c>
      <c r="G58" s="6"/>
    </row>
    <row r="59" spans="1:7">
      <c r="A59" s="105"/>
      <c r="B59" s="101"/>
      <c r="C59" s="25">
        <f t="shared" si="3"/>
        <v>4</v>
      </c>
      <c r="D59" s="25" t="s">
        <v>102</v>
      </c>
      <c r="E59" s="25"/>
      <c r="F59" s="25" t="s">
        <v>99</v>
      </c>
      <c r="G59" s="6"/>
    </row>
    <row r="60" spans="1:7">
      <c r="A60" s="105"/>
      <c r="B60" s="101"/>
      <c r="C60" s="25">
        <f t="shared" si="3"/>
        <v>5</v>
      </c>
      <c r="D60" s="25"/>
      <c r="E60" s="25" t="s">
        <v>102</v>
      </c>
      <c r="F60" s="25" t="s">
        <v>99</v>
      </c>
      <c r="G60" s="6"/>
    </row>
    <row r="61" spans="1:7">
      <c r="A61" s="105"/>
      <c r="B61" s="101"/>
      <c r="C61" s="25">
        <f t="shared" si="3"/>
        <v>6</v>
      </c>
      <c r="D61" s="25" t="s">
        <v>103</v>
      </c>
      <c r="E61" s="25"/>
      <c r="F61" s="27" t="s">
        <v>99</v>
      </c>
      <c r="G61" s="6"/>
    </row>
    <row r="62" spans="1:7">
      <c r="A62" s="105"/>
      <c r="B62" s="102">
        <v>6</v>
      </c>
      <c r="C62" s="27">
        <f t="shared" si="3"/>
        <v>7</v>
      </c>
      <c r="D62" s="27"/>
      <c r="E62" s="27" t="s">
        <v>103</v>
      </c>
      <c r="F62" s="27" t="s">
        <v>99</v>
      </c>
      <c r="G62" s="6"/>
    </row>
    <row r="63" spans="1:7">
      <c r="A63" s="105"/>
      <c r="B63" s="103"/>
      <c r="C63" s="27">
        <f t="shared" si="3"/>
        <v>8</v>
      </c>
      <c r="D63" s="27" t="s">
        <v>104</v>
      </c>
      <c r="E63" s="27"/>
      <c r="F63" s="27" t="s">
        <v>99</v>
      </c>
      <c r="G63" s="6"/>
    </row>
    <row r="64" spans="1:7">
      <c r="A64" s="105"/>
      <c r="B64" s="103"/>
      <c r="C64" s="27">
        <f t="shared" si="3"/>
        <v>9</v>
      </c>
      <c r="D64" s="27"/>
      <c r="E64" s="27" t="s">
        <v>105</v>
      </c>
      <c r="F64" s="27" t="s">
        <v>99</v>
      </c>
      <c r="G64" s="6"/>
    </row>
    <row r="65" spans="1:7">
      <c r="A65" s="105"/>
      <c r="B65" s="103"/>
      <c r="C65" s="27">
        <f t="shared" si="3"/>
        <v>10</v>
      </c>
      <c r="D65" s="27" t="s">
        <v>106</v>
      </c>
      <c r="E65" s="27"/>
      <c r="F65" s="25" t="s">
        <v>99</v>
      </c>
      <c r="G65" s="6"/>
    </row>
    <row r="66" spans="1:7">
      <c r="A66" s="105"/>
      <c r="B66" s="103"/>
      <c r="C66" s="27">
        <f t="shared" si="3"/>
        <v>11</v>
      </c>
      <c r="D66" s="27" t="s">
        <v>123</v>
      </c>
      <c r="F66" s="25" t="s">
        <v>99</v>
      </c>
      <c r="G66" s="6"/>
    </row>
    <row r="67" spans="1:7">
      <c r="A67" s="105"/>
      <c r="B67" s="104"/>
      <c r="C67" s="27">
        <f t="shared" si="3"/>
        <v>12</v>
      </c>
      <c r="D67" s="27"/>
      <c r="E67" s="27" t="s">
        <v>107</v>
      </c>
      <c r="F67" s="25" t="s">
        <v>99</v>
      </c>
    </row>
    <row r="68" spans="1:7">
      <c r="A68" s="105" t="s">
        <v>46</v>
      </c>
      <c r="B68" s="58">
        <v>6</v>
      </c>
      <c r="C68" s="6">
        <v>1</v>
      </c>
      <c r="D68" s="6" t="s">
        <v>93</v>
      </c>
      <c r="E68" s="6"/>
      <c r="F68" s="27" t="s">
        <v>99</v>
      </c>
      <c r="G68" s="6"/>
    </row>
    <row r="69" spans="1:7">
      <c r="A69" s="105"/>
      <c r="B69" s="58"/>
      <c r="C69" s="6">
        <v>2</v>
      </c>
      <c r="D69" s="6" t="s">
        <v>93</v>
      </c>
      <c r="E69" s="6"/>
      <c r="F69" s="27" t="s">
        <v>99</v>
      </c>
      <c r="G69" s="6"/>
    </row>
    <row r="70" spans="1:7" ht="17.25">
      <c r="C70" s="18" t="s">
        <v>94</v>
      </c>
      <c r="D70">
        <v>36</v>
      </c>
      <c r="E70">
        <v>32</v>
      </c>
      <c r="F70" s="30" t="s">
        <v>121</v>
      </c>
      <c r="G70" s="31">
        <f>COUNTIF(F2:F69,"*midterm*")</f>
        <v>33</v>
      </c>
    </row>
    <row r="71" spans="1:7" ht="17.25">
      <c r="C71" s="18" t="s">
        <v>118</v>
      </c>
      <c r="D71">
        <f>SUM(D70:E70)</f>
        <v>68</v>
      </c>
      <c r="F71" s="30" t="s">
        <v>122</v>
      </c>
      <c r="G71" s="31">
        <f>COUNTIF(F2:F69,"*final*")</f>
        <v>35</v>
      </c>
    </row>
    <row r="72" spans="1:7">
      <c r="C72" s="18" t="s">
        <v>50</v>
      </c>
      <c r="D72">
        <v>7</v>
      </c>
    </row>
  </sheetData>
  <mergeCells count="24">
    <mergeCell ref="B27:B29"/>
    <mergeCell ref="A38:A49"/>
    <mergeCell ref="A2:A18"/>
    <mergeCell ref="A19:A37"/>
    <mergeCell ref="B6:B9"/>
    <mergeCell ref="B23:B26"/>
    <mergeCell ref="B35:B37"/>
    <mergeCell ref="B2:B5"/>
    <mergeCell ref="B10:B13"/>
    <mergeCell ref="B14:B17"/>
    <mergeCell ref="B19:B22"/>
    <mergeCell ref="B38:B41"/>
    <mergeCell ref="B42:B45"/>
    <mergeCell ref="B46:B49"/>
    <mergeCell ref="B30:B34"/>
    <mergeCell ref="B56:B57"/>
    <mergeCell ref="B58:B61"/>
    <mergeCell ref="B62:B67"/>
    <mergeCell ref="A68:A69"/>
    <mergeCell ref="A50:A55"/>
    <mergeCell ref="A56:A67"/>
    <mergeCell ref="B50:B51"/>
    <mergeCell ref="B52:B53"/>
    <mergeCell ref="B54:B5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activeCell="C24" sqref="C24"/>
    </sheetView>
  </sheetViews>
  <sheetFormatPr defaultColWidth="8.75" defaultRowHeight="15.75"/>
  <cols>
    <col min="1" max="1" width="22.5" customWidth="1"/>
    <col min="2" max="2" width="29.75" customWidth="1"/>
    <col min="3" max="3" width="22.875" customWidth="1"/>
    <col min="4" max="4" width="25.25" customWidth="1"/>
  </cols>
  <sheetData>
    <row r="1" spans="1:4">
      <c r="A1" s="14" t="s">
        <v>124</v>
      </c>
      <c r="B1" s="14" t="s">
        <v>125</v>
      </c>
      <c r="C1" s="14" t="s">
        <v>126</v>
      </c>
      <c r="D1" s="14" t="s">
        <v>144</v>
      </c>
    </row>
    <row r="2" spans="1:4">
      <c r="A2" t="s">
        <v>130</v>
      </c>
      <c r="B2" t="s">
        <v>131</v>
      </c>
      <c r="C2" t="s">
        <v>132</v>
      </c>
      <c r="D2" s="27" t="s">
        <v>33</v>
      </c>
    </row>
    <row r="3" spans="1:4">
      <c r="A3" t="s">
        <v>133</v>
      </c>
      <c r="B3" t="s">
        <v>145</v>
      </c>
      <c r="C3" t="s">
        <v>134</v>
      </c>
      <c r="D3" s="27" t="s">
        <v>30</v>
      </c>
    </row>
    <row r="4" spans="1:4">
      <c r="A4" t="s">
        <v>135</v>
      </c>
      <c r="B4" t="s">
        <v>136</v>
      </c>
      <c r="C4" t="s">
        <v>137</v>
      </c>
      <c r="D4" s="27" t="s">
        <v>31</v>
      </c>
    </row>
    <row r="5" spans="1:4">
      <c r="A5" t="s">
        <v>172</v>
      </c>
      <c r="B5" t="s">
        <v>173</v>
      </c>
      <c r="C5" s="60" t="s">
        <v>171</v>
      </c>
      <c r="D5" s="27" t="s">
        <v>31</v>
      </c>
    </row>
    <row r="6" spans="1:4">
      <c r="A6" t="s">
        <v>138</v>
      </c>
      <c r="B6" t="s">
        <v>139</v>
      </c>
      <c r="C6" t="s">
        <v>140</v>
      </c>
      <c r="D6" s="27" t="s">
        <v>32</v>
      </c>
    </row>
    <row r="7" spans="1:4">
      <c r="A7" t="s">
        <v>127</v>
      </c>
      <c r="B7" t="s">
        <v>128</v>
      </c>
      <c r="C7" t="s">
        <v>129</v>
      </c>
      <c r="D7" s="27" t="s">
        <v>32</v>
      </c>
    </row>
    <row r="8" spans="1:4">
      <c r="A8" t="s">
        <v>141</v>
      </c>
      <c r="B8" t="s">
        <v>142</v>
      </c>
      <c r="C8" t="s">
        <v>143</v>
      </c>
      <c r="D8" s="27" t="s">
        <v>45</v>
      </c>
    </row>
    <row r="9" spans="1:4">
      <c r="D9" s="27" t="s">
        <v>46</v>
      </c>
    </row>
  </sheetData>
  <hyperlinks>
    <hyperlink ref="C5" r:id="rId1" xr:uid="{03A3BC6F-6D51-4747-AED0-AD7ECD249AD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7"/>
  <sheetViews>
    <sheetView zoomScaleNormal="100" workbookViewId="0">
      <selection activeCell="G23" sqref="G23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45759</v>
      </c>
      <c r="B2" s="17">
        <f>SUM(A2,7)</f>
        <v>45766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156</v>
      </c>
      <c r="C4" s="7" t="s">
        <v>156</v>
      </c>
      <c r="D4" s="7" t="s">
        <v>156</v>
      </c>
      <c r="E4" s="5" t="s">
        <v>17</v>
      </c>
      <c r="F4" s="5" t="s">
        <v>23</v>
      </c>
      <c r="G4" s="44" t="s">
        <v>19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157</v>
      </c>
      <c r="D5" s="5" t="s">
        <v>157</v>
      </c>
      <c r="E5" s="7" t="s">
        <v>22</v>
      </c>
      <c r="F5" s="7" t="s">
        <v>16</v>
      </c>
      <c r="G5" s="45" t="s">
        <v>18</v>
      </c>
      <c r="H5" s="6"/>
      <c r="J5" s="14" t="s">
        <v>30</v>
      </c>
      <c r="K5" s="15">
        <f>COUNTIF(A3:I13,"*Anatomy*")</f>
        <v>9</v>
      </c>
      <c r="L5" t="str">
        <f>IMDIV(K5,4)</f>
        <v>2.25</v>
      </c>
      <c r="M5">
        <v>2</v>
      </c>
      <c r="N5">
        <v>4</v>
      </c>
      <c r="O5">
        <f>SUM(N5:N10)</f>
        <v>10</v>
      </c>
    </row>
    <row r="6" spans="1:15">
      <c r="A6" s="3" t="s">
        <v>9</v>
      </c>
      <c r="B6" s="7" t="s">
        <v>156</v>
      </c>
      <c r="C6" s="7" t="s">
        <v>156</v>
      </c>
      <c r="D6" s="5" t="s">
        <v>17</v>
      </c>
      <c r="E6" s="5" t="s">
        <v>19</v>
      </c>
      <c r="G6" s="46"/>
      <c r="H6" s="6"/>
      <c r="I6" s="6"/>
      <c r="J6" s="14" t="s">
        <v>31</v>
      </c>
      <c r="K6">
        <f>COUNTIF(A3:I13,"*Physiology*")</f>
        <v>8</v>
      </c>
      <c r="L6" t="str">
        <f>IMDIV(K6,4)</f>
        <v>2</v>
      </c>
      <c r="M6">
        <v>2</v>
      </c>
      <c r="N6">
        <v>4</v>
      </c>
    </row>
    <row r="7" spans="1:15">
      <c r="A7" s="3" t="s">
        <v>10</v>
      </c>
      <c r="B7" s="5" t="s">
        <v>157</v>
      </c>
      <c r="C7" s="5" t="s">
        <v>157</v>
      </c>
      <c r="D7" s="5" t="s">
        <v>157</v>
      </c>
      <c r="E7" s="7" t="s">
        <v>156</v>
      </c>
      <c r="F7" s="6"/>
      <c r="G7" s="46"/>
      <c r="H7" s="6"/>
      <c r="I7" s="6"/>
      <c r="J7" s="14" t="s">
        <v>32</v>
      </c>
      <c r="K7">
        <f>COUNTIF(A3:I13,"*Pathology*")</f>
        <v>0</v>
      </c>
      <c r="L7" t="str">
        <f>IMDIV(K7,4)</f>
        <v>0</v>
      </c>
      <c r="M7">
        <v>0</v>
      </c>
      <c r="N7">
        <v>0</v>
      </c>
    </row>
    <row r="8" spans="1:15">
      <c r="A8" s="3" t="s">
        <v>11</v>
      </c>
      <c r="B8" s="4" t="s">
        <v>158</v>
      </c>
      <c r="C8" s="4" t="s">
        <v>158</v>
      </c>
      <c r="D8" s="4" t="s">
        <v>158</v>
      </c>
      <c r="E8" s="47" t="s">
        <v>175</v>
      </c>
      <c r="F8" s="47" t="s">
        <v>21</v>
      </c>
      <c r="G8" s="48" t="s">
        <v>159</v>
      </c>
      <c r="H8" s="6"/>
      <c r="J8" s="14" t="s">
        <v>33</v>
      </c>
      <c r="K8">
        <f>COUNTIF(A3:I13,"*Microbiology*")</f>
        <v>4</v>
      </c>
      <c r="L8" t="str">
        <f t="shared" ref="L8:L10" si="0">IMDIV(K8,4)</f>
        <v>1</v>
      </c>
      <c r="M8">
        <v>1</v>
      </c>
      <c r="N8">
        <v>2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0</v>
      </c>
      <c r="L9" t="str">
        <f t="shared" si="0"/>
        <v>0</v>
      </c>
      <c r="N9">
        <f t="shared" ref="N9:N10" si="1">SUM(L9:M9)</f>
        <v>0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0</v>
      </c>
      <c r="L10" t="str">
        <f t="shared" si="0"/>
        <v>0</v>
      </c>
      <c r="N10">
        <f t="shared" si="1"/>
        <v>0</v>
      </c>
    </row>
    <row r="11" spans="1:15" ht="17.25">
      <c r="A11" s="3" t="s">
        <v>7</v>
      </c>
      <c r="B11" s="4" t="s">
        <v>158</v>
      </c>
      <c r="C11" s="4" t="s">
        <v>14</v>
      </c>
      <c r="D11" s="4" t="s">
        <v>20</v>
      </c>
      <c r="E11" s="47" t="s">
        <v>159</v>
      </c>
      <c r="F11" s="47" t="s">
        <v>21</v>
      </c>
      <c r="G11" s="48" t="s">
        <v>15</v>
      </c>
      <c r="J11" s="14"/>
      <c r="K11" s="15"/>
    </row>
    <row r="12" spans="1:15">
      <c r="A12" s="3" t="s">
        <v>8</v>
      </c>
      <c r="B12" s="47" t="s">
        <v>159</v>
      </c>
      <c r="C12" s="47" t="s">
        <v>159</v>
      </c>
      <c r="D12" s="47" t="s">
        <v>159</v>
      </c>
      <c r="E12" s="4" t="s">
        <v>14</v>
      </c>
      <c r="F12" s="4" t="s">
        <v>20</v>
      </c>
      <c r="G12" s="49" t="s">
        <v>24</v>
      </c>
      <c r="H12" s="6"/>
      <c r="I12" s="6"/>
      <c r="J12" s="14"/>
    </row>
    <row r="13" spans="1:15">
      <c r="A13" s="3" t="s">
        <v>10</v>
      </c>
      <c r="B13" s="4" t="s">
        <v>158</v>
      </c>
      <c r="C13" s="4" t="s">
        <v>158</v>
      </c>
      <c r="D13" s="47" t="s">
        <v>25</v>
      </c>
      <c r="E13" s="47" t="s">
        <v>15</v>
      </c>
      <c r="F13" s="7" t="s">
        <v>16</v>
      </c>
      <c r="G13" s="45" t="s">
        <v>18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 t="s">
        <v>13</v>
      </c>
      <c r="B15" s="51" t="s">
        <v>0</v>
      </c>
      <c r="C15" s="51" t="s">
        <v>1</v>
      </c>
      <c r="D15" s="51" t="s">
        <v>2</v>
      </c>
      <c r="E15" s="51" t="s">
        <v>3</v>
      </c>
      <c r="F15" s="51" t="s">
        <v>4</v>
      </c>
      <c r="G15" s="51" t="s">
        <v>5</v>
      </c>
      <c r="H15" s="51" t="s">
        <v>12</v>
      </c>
      <c r="I15" s="51" t="s">
        <v>6</v>
      </c>
      <c r="K15" s="16" t="s">
        <v>42</v>
      </c>
      <c r="L15" s="14"/>
      <c r="M15" s="14"/>
      <c r="N15" s="14"/>
      <c r="O15" s="14"/>
    </row>
    <row r="16" spans="1:15" ht="18.75">
      <c r="A16" s="52" t="s">
        <v>7</v>
      </c>
      <c r="B16" s="75" t="s">
        <v>162</v>
      </c>
      <c r="C16" s="76"/>
      <c r="D16" s="70"/>
      <c r="E16" s="71"/>
      <c r="F16" s="72"/>
      <c r="G16" s="73"/>
      <c r="H16" s="77" t="s">
        <v>163</v>
      </c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 t="s">
        <v>8</v>
      </c>
      <c r="B17" s="79" t="s">
        <v>164</v>
      </c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 t="s">
        <v>9</v>
      </c>
      <c r="B18" s="83"/>
      <c r="C18" s="84"/>
      <c r="F18" s="95" t="s">
        <v>165</v>
      </c>
      <c r="G18" s="96"/>
      <c r="H18" s="97"/>
      <c r="I18" s="98"/>
      <c r="J18" s="28"/>
    </row>
    <row r="19" spans="1:16" ht="18.75">
      <c r="A19" s="55" t="s">
        <v>10</v>
      </c>
      <c r="B19" s="85" t="s">
        <v>166</v>
      </c>
      <c r="C19" s="86"/>
      <c r="D19" s="85" t="s">
        <v>167</v>
      </c>
      <c r="E19" s="86"/>
      <c r="F19" s="87"/>
      <c r="G19" s="88"/>
      <c r="H19" s="85" t="s">
        <v>168</v>
      </c>
      <c r="I19" s="86"/>
      <c r="J19" s="28"/>
    </row>
    <row r="20" spans="1:16" ht="18.75">
      <c r="A20" s="56" t="s">
        <v>11</v>
      </c>
      <c r="B20" s="89" t="s">
        <v>169</v>
      </c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/>
      <c r="D23" s="11"/>
      <c r="E23" s="10"/>
      <c r="F23" s="10"/>
      <c r="G23" s="10"/>
      <c r="J23" s="45" t="s">
        <v>176</v>
      </c>
      <c r="K23">
        <f>COUNTIF(B4:I13,"*S1/Anatomy*")</f>
        <v>2</v>
      </c>
      <c r="L23">
        <f>COUNTIF(A4:I14,"*S1/Physiology*")</f>
        <v>2</v>
      </c>
      <c r="M23">
        <f>COUNTIF(A4:I14,"*S1/Pathology*")</f>
        <v>0</v>
      </c>
      <c r="N23">
        <f>COUNTIF(A4:I14,"*S1/Microbiology*")</f>
        <v>1</v>
      </c>
      <c r="O23">
        <f>COUNTIF(A4:I14,"*S1/Pharmacology*")</f>
        <v>0</v>
      </c>
      <c r="P23">
        <f>COUNTIF(A4:I14,"*S1/Clinical*")</f>
        <v>0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2</v>
      </c>
      <c r="L24">
        <f>COUNTIF(A4:I14,"*S2/Physiology*")</f>
        <v>2</v>
      </c>
      <c r="M24">
        <f>COUNTIF(A4:I14,"*S2/Pathology*")</f>
        <v>0</v>
      </c>
      <c r="N24">
        <f>COUNTIF(A4:I14,"*S2/Microbiology*")</f>
        <v>1</v>
      </c>
      <c r="O24">
        <f>COUNTIF(A4:I14,"*S2/Pharmacology*")</f>
        <v>0</v>
      </c>
      <c r="P24">
        <f>COUNTIF(A4:I14,"*S2/Clinical*")</f>
        <v>0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2</v>
      </c>
      <c r="L25">
        <f>COUNTIF(A4:I14,"*S3/Physiology*")</f>
        <v>2</v>
      </c>
      <c r="M25">
        <f>COUNTIF(A4:I14,"*S3/Pathology*")</f>
        <v>0</v>
      </c>
      <c r="N25">
        <f>COUNTIF(A4:I14,"*S3/Microbiology*")</f>
        <v>1</v>
      </c>
      <c r="O25">
        <f>COUNTIF(A4:I14,"*S3/Pharmacology*")</f>
        <v>0</v>
      </c>
      <c r="P25">
        <f>COUNTIF(A4:I14,"*S3/Clinical*")</f>
        <v>0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3</v>
      </c>
      <c r="L26">
        <f>COUNTIF(A4:I14,"*S4/Physiology*")</f>
        <v>2</v>
      </c>
      <c r="M26">
        <f>COUNTIF(A4:I14,"*S4/Pathology*")</f>
        <v>0</v>
      </c>
      <c r="N26">
        <f>COUNTIF(A4:I14,"*S4/Microbiology*")</f>
        <v>1</v>
      </c>
      <c r="O26">
        <f>COUNTIF(A4:I14,"*S4/Pharmacology*")</f>
        <v>0</v>
      </c>
      <c r="P26">
        <f>COUNTIF(A4:I14,"*S4/Clinical*")</f>
        <v>0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F18:G18"/>
    <mergeCell ref="H18:I18"/>
    <mergeCell ref="D19:E19"/>
    <mergeCell ref="D20:E20"/>
    <mergeCell ref="D16:E16"/>
    <mergeCell ref="F16:G16"/>
    <mergeCell ref="H21:I21"/>
    <mergeCell ref="B16:C16"/>
    <mergeCell ref="H16:I16"/>
    <mergeCell ref="B17:C17"/>
    <mergeCell ref="H17:I17"/>
    <mergeCell ref="B18:C18"/>
    <mergeCell ref="B19:C19"/>
    <mergeCell ref="F19:G19"/>
    <mergeCell ref="H19:I19"/>
    <mergeCell ref="B20:C20"/>
    <mergeCell ref="F20:G20"/>
    <mergeCell ref="D17:E17"/>
    <mergeCell ref="F17:G17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7"/>
  <sheetViews>
    <sheetView topLeftCell="F1" zoomScale="115" zoomScaleNormal="115" workbookViewId="0">
      <selection activeCell="L7" sqref="L7:O7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45766</v>
      </c>
      <c r="B2" s="17">
        <f>SUM(A2,7)</f>
        <v>45773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156</v>
      </c>
      <c r="C4" s="7" t="s">
        <v>29</v>
      </c>
      <c r="D4" s="7" t="s">
        <v>16</v>
      </c>
      <c r="E4" s="5" t="s">
        <v>17</v>
      </c>
      <c r="F4" s="5" t="s">
        <v>28</v>
      </c>
      <c r="G4" s="44" t="s">
        <v>19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157</v>
      </c>
      <c r="D5" s="5" t="s">
        <v>157</v>
      </c>
      <c r="E5" s="7" t="s">
        <v>29</v>
      </c>
      <c r="F5" s="7" t="s">
        <v>22</v>
      </c>
      <c r="G5" s="45" t="s">
        <v>18</v>
      </c>
      <c r="H5" s="6"/>
      <c r="J5" s="14" t="s">
        <v>30</v>
      </c>
      <c r="K5" s="15">
        <f>COUNTIF(A3:I13,"*Anatomy*")</f>
        <v>8</v>
      </c>
      <c r="L5" t="str">
        <f>IMDIV(K5,4)</f>
        <v>2</v>
      </c>
      <c r="M5">
        <v>2</v>
      </c>
      <c r="N5">
        <v>4</v>
      </c>
      <c r="O5">
        <f>SUM(N5:N10)</f>
        <v>14</v>
      </c>
    </row>
    <row r="6" spans="1:15">
      <c r="A6" s="3" t="s">
        <v>9</v>
      </c>
      <c r="B6" s="7" t="s">
        <v>156</v>
      </c>
      <c r="C6" s="7" t="s">
        <v>156</v>
      </c>
      <c r="D6" s="5" t="s">
        <v>23</v>
      </c>
      <c r="E6" s="5" t="s">
        <v>19</v>
      </c>
      <c r="G6" s="46"/>
      <c r="H6" s="6"/>
      <c r="I6" s="6"/>
      <c r="J6" s="14" t="s">
        <v>31</v>
      </c>
      <c r="K6">
        <f>COUNTIF(A3:I13,"*Physiology*")</f>
        <v>8</v>
      </c>
      <c r="L6" t="str">
        <f>IMDIV(K6,4)</f>
        <v>2</v>
      </c>
      <c r="M6">
        <v>2</v>
      </c>
      <c r="N6">
        <v>4</v>
      </c>
    </row>
    <row r="7" spans="1:15">
      <c r="A7" s="3" t="s">
        <v>10</v>
      </c>
      <c r="B7" s="5" t="s">
        <v>17</v>
      </c>
      <c r="C7" s="5" t="s">
        <v>28</v>
      </c>
      <c r="D7" s="5" t="s">
        <v>157</v>
      </c>
      <c r="E7" s="7" t="s">
        <v>16</v>
      </c>
      <c r="F7" s="6"/>
      <c r="G7" s="46"/>
      <c r="H7" s="6"/>
      <c r="I7" s="6"/>
      <c r="J7" s="14" t="s">
        <v>32</v>
      </c>
      <c r="K7">
        <f>COUNTIF(A3:I13,"*Pathology*")</f>
        <v>8</v>
      </c>
      <c r="L7" t="str">
        <f>IMDIV(K7,4)</f>
        <v>2</v>
      </c>
      <c r="M7">
        <v>2</v>
      </c>
      <c r="N7">
        <v>4</v>
      </c>
    </row>
    <row r="8" spans="1:15">
      <c r="A8" s="3" t="s">
        <v>11</v>
      </c>
      <c r="B8" s="4" t="s">
        <v>158</v>
      </c>
      <c r="C8" s="4" t="s">
        <v>158</v>
      </c>
      <c r="D8" s="4" t="s">
        <v>158</v>
      </c>
      <c r="E8" s="47" t="s">
        <v>25</v>
      </c>
      <c r="F8" s="47" t="s">
        <v>21</v>
      </c>
      <c r="G8" s="48" t="s">
        <v>159</v>
      </c>
      <c r="H8" s="6"/>
      <c r="J8" s="14" t="s">
        <v>33</v>
      </c>
      <c r="K8">
        <f>COUNTIF(A3:I13,"*Microbiology*")</f>
        <v>4</v>
      </c>
      <c r="L8" t="str">
        <f t="shared" ref="L8:L10" si="0">IMDIV(K8,4)</f>
        <v>1</v>
      </c>
      <c r="M8">
        <v>1</v>
      </c>
      <c r="N8">
        <v>2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0</v>
      </c>
      <c r="L9" t="str">
        <f t="shared" si="0"/>
        <v>0</v>
      </c>
      <c r="N9">
        <f t="shared" ref="N9:N10" si="1">SUM(L9:M9)</f>
        <v>0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0</v>
      </c>
      <c r="L10" t="str">
        <f t="shared" si="0"/>
        <v>0</v>
      </c>
      <c r="N10">
        <f t="shared" si="1"/>
        <v>0</v>
      </c>
    </row>
    <row r="11" spans="1:15" ht="17.25">
      <c r="A11" s="3" t="s">
        <v>7</v>
      </c>
      <c r="B11" s="4" t="s">
        <v>158</v>
      </c>
      <c r="C11" s="4" t="s">
        <v>14</v>
      </c>
      <c r="D11" s="4" t="s">
        <v>27</v>
      </c>
      <c r="E11" s="47" t="s">
        <v>26</v>
      </c>
      <c r="F11" s="47" t="s">
        <v>21</v>
      </c>
      <c r="G11" s="48" t="s">
        <v>15</v>
      </c>
      <c r="J11" s="14"/>
      <c r="K11" s="15"/>
    </row>
    <row r="12" spans="1:15">
      <c r="A12" s="3" t="s">
        <v>8</v>
      </c>
      <c r="B12" s="47" t="s">
        <v>159</v>
      </c>
      <c r="C12" s="47" t="s">
        <v>26</v>
      </c>
      <c r="D12" s="47" t="s">
        <v>15</v>
      </c>
      <c r="E12" s="4" t="s">
        <v>14</v>
      </c>
      <c r="F12" s="4" t="s">
        <v>20</v>
      </c>
      <c r="G12" s="49" t="s">
        <v>24</v>
      </c>
      <c r="H12" s="6"/>
      <c r="I12" s="6"/>
      <c r="J12" s="14"/>
    </row>
    <row r="13" spans="1:15">
      <c r="A13" s="3" t="s">
        <v>10</v>
      </c>
      <c r="B13" s="4" t="s">
        <v>27</v>
      </c>
      <c r="C13" s="4" t="s">
        <v>20</v>
      </c>
      <c r="D13" s="47" t="s">
        <v>159</v>
      </c>
      <c r="E13" s="47" t="s">
        <v>159</v>
      </c>
      <c r="F13" s="7" t="s">
        <v>156</v>
      </c>
      <c r="G13" s="45" t="s">
        <v>18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 t="s">
        <v>13</v>
      </c>
      <c r="B15" s="51" t="s">
        <v>0</v>
      </c>
      <c r="C15" s="51" t="s">
        <v>1</v>
      </c>
      <c r="D15" s="51" t="s">
        <v>2</v>
      </c>
      <c r="E15" s="51" t="s">
        <v>3</v>
      </c>
      <c r="F15" s="51" t="s">
        <v>4</v>
      </c>
      <c r="G15" s="51" t="s">
        <v>5</v>
      </c>
      <c r="H15" s="51" t="s">
        <v>12</v>
      </c>
      <c r="I15" s="51" t="s">
        <v>6</v>
      </c>
      <c r="K15" s="16" t="s">
        <v>42</v>
      </c>
      <c r="L15" s="14"/>
      <c r="M15" s="14"/>
      <c r="N15" s="14"/>
      <c r="O15" s="14"/>
    </row>
    <row r="16" spans="1:15" ht="18.75">
      <c r="A16" s="52" t="s">
        <v>7</v>
      </c>
      <c r="B16" s="75" t="s">
        <v>162</v>
      </c>
      <c r="C16" s="76"/>
      <c r="D16" s="70"/>
      <c r="E16" s="71"/>
      <c r="F16" s="72"/>
      <c r="G16" s="73"/>
      <c r="H16" s="77" t="s">
        <v>163</v>
      </c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 t="s">
        <v>8</v>
      </c>
      <c r="B17" s="79" t="s">
        <v>164</v>
      </c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 t="s">
        <v>9</v>
      </c>
      <c r="B18" s="83"/>
      <c r="C18" s="84"/>
      <c r="F18" s="95" t="s">
        <v>165</v>
      </c>
      <c r="G18" s="96"/>
      <c r="H18" s="97"/>
      <c r="I18" s="98"/>
      <c r="J18" s="28"/>
    </row>
    <row r="19" spans="1:16" ht="18.75">
      <c r="A19" s="55" t="s">
        <v>10</v>
      </c>
      <c r="B19" s="85" t="s">
        <v>166</v>
      </c>
      <c r="C19" s="86"/>
      <c r="D19" s="85" t="s">
        <v>167</v>
      </c>
      <c r="E19" s="86"/>
      <c r="F19" s="87"/>
      <c r="G19" s="88"/>
      <c r="H19" s="85" t="s">
        <v>168</v>
      </c>
      <c r="I19" s="86"/>
      <c r="J19" s="28"/>
    </row>
    <row r="20" spans="1:16" ht="18.75">
      <c r="A20" s="56" t="s">
        <v>11</v>
      </c>
      <c r="B20" s="89" t="s">
        <v>169</v>
      </c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/>
      <c r="D23" s="11"/>
      <c r="E23" s="10"/>
      <c r="F23" s="10"/>
      <c r="G23" s="10"/>
      <c r="J23" s="45" t="s">
        <v>176</v>
      </c>
      <c r="K23">
        <f>COUNTIF(B4:I13,"*S1/Anatomy*")</f>
        <v>2</v>
      </c>
      <c r="L23">
        <f>COUNTIF(A4:I14,"*S1/Physiology*")</f>
        <v>2</v>
      </c>
      <c r="M23">
        <f>COUNTIF(A4:I14,"*S1/Pathology*")</f>
        <v>2</v>
      </c>
      <c r="N23">
        <f>COUNTIF(A4:I14,"*S1/Microbiology*")</f>
        <v>1</v>
      </c>
      <c r="O23">
        <f>COUNTIF(A4:I14,"*S1/Pharmacology*")</f>
        <v>0</v>
      </c>
      <c r="P23">
        <f>COUNTIF(A4:I14,"*S1/Clinical*")</f>
        <v>0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2</v>
      </c>
      <c r="L24">
        <f>COUNTIF(A4:I14,"*S2/Physiology*")</f>
        <v>2</v>
      </c>
      <c r="M24">
        <f>COUNTIF(A4:I14,"*S2/Pathology*")</f>
        <v>2</v>
      </c>
      <c r="N24">
        <f>COUNTIF(A4:I14,"*S2/Microbiology*")</f>
        <v>1</v>
      </c>
      <c r="O24">
        <f>COUNTIF(A4:I14,"*S2/Pharmacology*")</f>
        <v>0</v>
      </c>
      <c r="P24">
        <f>COUNTIF(A4:I14,"*S2/Clinical*")</f>
        <v>0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2</v>
      </c>
      <c r="L25">
        <f>COUNTIF(A4:I14,"*S3/Physiology*")</f>
        <v>2</v>
      </c>
      <c r="M25">
        <f>COUNTIF(A4:I14,"*S3/Pathology*")</f>
        <v>2</v>
      </c>
      <c r="N25">
        <f>COUNTIF(A4:I14,"*S3/Microbiology*")</f>
        <v>1</v>
      </c>
      <c r="O25">
        <f>COUNTIF(A4:I14,"*S3/Pharmacology*")</f>
        <v>0</v>
      </c>
      <c r="P25">
        <f>COUNTIF(A4:I14,"*S3/Clinical*")</f>
        <v>0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2</v>
      </c>
      <c r="L26">
        <f>COUNTIF(A4:I14,"*S4/Physiology*")</f>
        <v>2</v>
      </c>
      <c r="M26">
        <f>COUNTIF(A4:I14,"*S4/Pathology*")</f>
        <v>2</v>
      </c>
      <c r="N26">
        <f>COUNTIF(A4:I14,"*S4/Microbiology*")</f>
        <v>1</v>
      </c>
      <c r="O26">
        <f>COUNTIF(A4:I14,"*S4/Pharmacology*")</f>
        <v>0</v>
      </c>
      <c r="P26">
        <f>COUNTIF(A4:I14,"*S4/Clinical*")</f>
        <v>0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B20:C20"/>
    <mergeCell ref="H21:I21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27"/>
  <sheetViews>
    <sheetView topLeftCell="E1" zoomScaleNormal="100" workbookViewId="0">
      <selection activeCell="P9" sqref="P9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45773</v>
      </c>
      <c r="B2" s="17">
        <f>SUM(A2,7)</f>
        <v>45780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16</v>
      </c>
      <c r="C4" s="7" t="s">
        <v>29</v>
      </c>
      <c r="D4" s="7" t="s">
        <v>156</v>
      </c>
      <c r="E4" s="5" t="s">
        <v>157</v>
      </c>
      <c r="F4" s="5" t="s">
        <v>157</v>
      </c>
      <c r="G4" s="44" t="s">
        <v>157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17</v>
      </c>
      <c r="D5" s="5" t="s">
        <v>28</v>
      </c>
      <c r="E5" s="7" t="s">
        <v>29</v>
      </c>
      <c r="F5" s="7" t="s">
        <v>22</v>
      </c>
      <c r="G5" s="45" t="s">
        <v>18</v>
      </c>
      <c r="H5" s="6"/>
      <c r="J5" s="14" t="s">
        <v>30</v>
      </c>
      <c r="K5" s="15">
        <f>COUNTIF(A3:I13,"*Anatomy*")</f>
        <v>8</v>
      </c>
      <c r="L5" t="str">
        <f>IMDIV(K5,4)</f>
        <v>2</v>
      </c>
      <c r="M5">
        <v>2</v>
      </c>
      <c r="N5">
        <v>4</v>
      </c>
      <c r="O5">
        <f>SUM(N5:N10)</f>
        <v>13</v>
      </c>
    </row>
    <row r="6" spans="1:15">
      <c r="A6" s="3" t="s">
        <v>9</v>
      </c>
      <c r="B6" s="7" t="s">
        <v>156</v>
      </c>
      <c r="C6" s="7" t="s">
        <v>156</v>
      </c>
      <c r="D6" s="5" t="s">
        <v>19</v>
      </c>
      <c r="E6" s="5" t="s">
        <v>23</v>
      </c>
      <c r="G6" s="46"/>
      <c r="H6" s="6"/>
      <c r="I6" s="6"/>
      <c r="J6" s="14" t="s">
        <v>31</v>
      </c>
      <c r="K6">
        <f>COUNTIF(A3:I13,"*Physiology*")</f>
        <v>8</v>
      </c>
      <c r="L6" t="str">
        <f>IMDIV(K6,4)</f>
        <v>2</v>
      </c>
      <c r="M6">
        <v>1</v>
      </c>
      <c r="N6">
        <v>3</v>
      </c>
    </row>
    <row r="7" spans="1:15">
      <c r="A7" s="3" t="s">
        <v>10</v>
      </c>
      <c r="B7" s="5" t="s">
        <v>17</v>
      </c>
      <c r="C7" s="5" t="s">
        <v>28</v>
      </c>
      <c r="D7" s="5" t="s">
        <v>19</v>
      </c>
      <c r="E7" s="7" t="s">
        <v>16</v>
      </c>
      <c r="F7" s="6"/>
      <c r="G7" s="46"/>
      <c r="H7" s="6"/>
      <c r="I7" s="6"/>
      <c r="J7" s="14" t="s">
        <v>32</v>
      </c>
      <c r="K7">
        <f>COUNTIF(A3:I13,"*Pathology*")</f>
        <v>8</v>
      </c>
      <c r="L7" t="str">
        <f>IMDIV(K7,4)</f>
        <v>2</v>
      </c>
      <c r="M7">
        <v>2</v>
      </c>
      <c r="N7">
        <v>4</v>
      </c>
    </row>
    <row r="8" spans="1:15">
      <c r="A8" s="3" t="s">
        <v>11</v>
      </c>
      <c r="B8" s="4" t="s">
        <v>158</v>
      </c>
      <c r="C8" s="4" t="s">
        <v>158</v>
      </c>
      <c r="D8" s="4" t="s">
        <v>158</v>
      </c>
      <c r="E8" s="47" t="s">
        <v>25</v>
      </c>
      <c r="F8" s="47" t="s">
        <v>21</v>
      </c>
      <c r="G8" s="48" t="s">
        <v>159</v>
      </c>
      <c r="H8" s="6"/>
      <c r="J8" s="14" t="s">
        <v>33</v>
      </c>
      <c r="K8">
        <f>COUNTIF(A3:I13,"*Microbiology*")</f>
        <v>4</v>
      </c>
      <c r="L8" t="str">
        <f t="shared" ref="L8:L10" si="0">IMDIV(K8,4)</f>
        <v>1</v>
      </c>
      <c r="M8">
        <v>1</v>
      </c>
      <c r="N8">
        <v>2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0</v>
      </c>
      <c r="L9" t="str">
        <f t="shared" si="0"/>
        <v>0</v>
      </c>
      <c r="N9">
        <f t="shared" ref="N9:N10" si="1">SUM(L9:M9)</f>
        <v>0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0</v>
      </c>
      <c r="L10" t="str">
        <f t="shared" si="0"/>
        <v>0</v>
      </c>
      <c r="N10">
        <f t="shared" si="1"/>
        <v>0</v>
      </c>
    </row>
    <row r="11" spans="1:15" ht="17.25">
      <c r="A11" s="3" t="s">
        <v>7</v>
      </c>
      <c r="B11" s="4" t="s">
        <v>158</v>
      </c>
      <c r="C11" s="4" t="s">
        <v>24</v>
      </c>
      <c r="D11" s="4" t="s">
        <v>27</v>
      </c>
      <c r="E11" s="47" t="s">
        <v>26</v>
      </c>
      <c r="F11" s="47" t="s">
        <v>21</v>
      </c>
      <c r="G11" s="48" t="s">
        <v>15</v>
      </c>
      <c r="J11" s="14"/>
      <c r="K11" s="15"/>
    </row>
    <row r="12" spans="1:15">
      <c r="A12" s="3" t="s">
        <v>8</v>
      </c>
      <c r="B12" s="47" t="s">
        <v>159</v>
      </c>
      <c r="C12" s="47" t="s">
        <v>26</v>
      </c>
      <c r="D12" s="47" t="s">
        <v>15</v>
      </c>
      <c r="E12" s="4" t="s">
        <v>14</v>
      </c>
      <c r="F12" s="4" t="s">
        <v>20</v>
      </c>
      <c r="G12" s="49" t="s">
        <v>14</v>
      </c>
      <c r="H12" s="6"/>
      <c r="I12" s="6"/>
      <c r="J12" s="14"/>
    </row>
    <row r="13" spans="1:15">
      <c r="A13" s="3" t="s">
        <v>10</v>
      </c>
      <c r="B13" s="4" t="s">
        <v>27</v>
      </c>
      <c r="C13" s="4" t="s">
        <v>20</v>
      </c>
      <c r="D13" s="47" t="s">
        <v>159</v>
      </c>
      <c r="E13" s="47" t="s">
        <v>159</v>
      </c>
      <c r="F13" s="7" t="s">
        <v>156</v>
      </c>
      <c r="G13" s="45" t="s">
        <v>18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/>
      <c r="B15" s="51"/>
      <c r="C15" s="51"/>
      <c r="D15" s="51"/>
      <c r="E15" s="51"/>
      <c r="F15" s="51"/>
      <c r="G15" s="51"/>
      <c r="H15" s="51"/>
      <c r="I15" s="51"/>
      <c r="K15" s="16" t="s">
        <v>42</v>
      </c>
      <c r="L15" s="14"/>
      <c r="M15" s="14"/>
      <c r="N15" s="14"/>
      <c r="O15" s="14"/>
    </row>
    <row r="16" spans="1:15" ht="18.75">
      <c r="A16" s="52"/>
      <c r="B16" s="75"/>
      <c r="C16" s="76"/>
      <c r="D16" s="70"/>
      <c r="E16" s="71"/>
      <c r="F16" s="72"/>
      <c r="G16" s="73"/>
      <c r="H16" s="77"/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/>
      <c r="B17" s="79"/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/>
      <c r="B18" s="83"/>
      <c r="C18" s="84"/>
      <c r="F18" s="95"/>
      <c r="G18" s="96"/>
      <c r="H18" s="97"/>
      <c r="I18" s="98"/>
      <c r="J18" s="28"/>
    </row>
    <row r="19" spans="1:16" ht="18.75">
      <c r="A19" s="55"/>
      <c r="B19" s="85"/>
      <c r="C19" s="86"/>
      <c r="D19" s="85"/>
      <c r="E19" s="86"/>
      <c r="F19" s="87"/>
      <c r="G19" s="88"/>
      <c r="H19" s="85"/>
      <c r="I19" s="86"/>
      <c r="J19" s="28"/>
    </row>
    <row r="20" spans="1:16" ht="18.75">
      <c r="A20" s="56"/>
      <c r="B20" s="89"/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 t="s">
        <v>170</v>
      </c>
      <c r="B23" s="59">
        <v>46144</v>
      </c>
      <c r="D23" s="11"/>
      <c r="E23" s="10"/>
      <c r="F23" s="10"/>
      <c r="G23" s="10"/>
      <c r="J23" s="45" t="s">
        <v>176</v>
      </c>
      <c r="K23">
        <f>COUNTIF(B4:I13,"*S1/Anatomy*")</f>
        <v>2</v>
      </c>
      <c r="L23">
        <f>COUNTIF(A4:I14,"*S1/Physiology*")</f>
        <v>2</v>
      </c>
      <c r="M23">
        <f>COUNTIF(A4:I14,"*S1/Pathology*")</f>
        <v>2</v>
      </c>
      <c r="N23">
        <f>COUNTIF(A4:I14,"*S1/Microbiology*")</f>
        <v>1</v>
      </c>
      <c r="O23">
        <f>COUNTIF(A4:I14,"*S1/Pharmacology*")</f>
        <v>0</v>
      </c>
      <c r="P23">
        <f>COUNTIF(A4:I14,"*S1/Clinical*")</f>
        <v>0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2</v>
      </c>
      <c r="L24">
        <f>COUNTIF(A4:I14,"*S2/Physiology*")</f>
        <v>2</v>
      </c>
      <c r="M24">
        <f>COUNTIF(A4:I14,"*S2/Pathology*")</f>
        <v>2</v>
      </c>
      <c r="N24">
        <f>COUNTIF(A4:I14,"*S2/Microbiology*")</f>
        <v>1</v>
      </c>
      <c r="O24">
        <f>COUNTIF(A4:I14,"*S2/Pharmacology*")</f>
        <v>0</v>
      </c>
      <c r="P24">
        <f>COUNTIF(A4:I14,"*S2/Clinical*")</f>
        <v>0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2</v>
      </c>
      <c r="L25">
        <f>COUNTIF(A4:I14,"*S3/Physiology*")</f>
        <v>2</v>
      </c>
      <c r="M25">
        <f>COUNTIF(A4:I14,"*S3/Pathology*")</f>
        <v>2</v>
      </c>
      <c r="N25">
        <f>COUNTIF(A4:I14,"*S3/Microbiology*")</f>
        <v>1</v>
      </c>
      <c r="O25">
        <f>COUNTIF(A4:I14,"*S3/Pharmacology*")</f>
        <v>0</v>
      </c>
      <c r="P25">
        <f>COUNTIF(A4:I14,"*S3/Clinical*")</f>
        <v>0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2</v>
      </c>
      <c r="L26">
        <f>COUNTIF(A4:I14,"*S4/Physiology*")</f>
        <v>2</v>
      </c>
      <c r="M26">
        <f>COUNTIF(A4:I14,"*S4/Pathology*")</f>
        <v>2</v>
      </c>
      <c r="N26">
        <f>COUNTIF(A4:I14,"*S4/Microbiology*")</f>
        <v>1</v>
      </c>
      <c r="O26">
        <f>COUNTIF(A4:I14,"*S4/Pharmacology*")</f>
        <v>0</v>
      </c>
      <c r="P26">
        <f>COUNTIF(A4:I14,"*S4/Clinical*")</f>
        <v>0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H21:I21"/>
    <mergeCell ref="B20:C20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7"/>
  <sheetViews>
    <sheetView zoomScaleNormal="100" workbookViewId="0">
      <selection activeCell="E24" sqref="E24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45780</v>
      </c>
      <c r="B2" s="17">
        <f>SUM(A2,7)</f>
        <v>45787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16</v>
      </c>
      <c r="C4" s="7" t="s">
        <v>29</v>
      </c>
      <c r="D4" s="7" t="s">
        <v>156</v>
      </c>
      <c r="E4" s="5" t="s">
        <v>157</v>
      </c>
      <c r="F4" s="5" t="s">
        <v>61</v>
      </c>
      <c r="G4" s="44" t="s">
        <v>19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17</v>
      </c>
      <c r="D5" s="5" t="s">
        <v>28</v>
      </c>
      <c r="E5" s="7" t="s">
        <v>29</v>
      </c>
      <c r="F5" s="7" t="s">
        <v>60</v>
      </c>
      <c r="G5" s="45" t="s">
        <v>18</v>
      </c>
      <c r="H5" s="6"/>
      <c r="J5" s="14" t="s">
        <v>30</v>
      </c>
      <c r="K5" s="15">
        <f>COUNTIF(A3:I13,"*Anatomy*")</f>
        <v>8</v>
      </c>
      <c r="L5" t="str">
        <f>IMDIV(K5,4)</f>
        <v>2</v>
      </c>
      <c r="M5">
        <v>1</v>
      </c>
      <c r="N5">
        <v>3</v>
      </c>
      <c r="O5">
        <f>SUM(N5:N10)</f>
        <v>14</v>
      </c>
    </row>
    <row r="6" spans="1:15">
      <c r="A6" s="3" t="s">
        <v>9</v>
      </c>
      <c r="B6" s="7" t="s">
        <v>156</v>
      </c>
      <c r="C6" s="7" t="s">
        <v>156</v>
      </c>
      <c r="D6" s="5" t="s">
        <v>157</v>
      </c>
      <c r="E6" s="5" t="s">
        <v>157</v>
      </c>
      <c r="G6" s="46"/>
      <c r="H6" s="6"/>
      <c r="I6" s="6"/>
      <c r="J6" s="14" t="s">
        <v>31</v>
      </c>
      <c r="K6">
        <f>COUNTIF(A3:I13,"*Physiology*")</f>
        <v>8</v>
      </c>
      <c r="L6" t="str">
        <f>IMDIV(K6,4)</f>
        <v>2</v>
      </c>
      <c r="M6">
        <v>3</v>
      </c>
      <c r="N6">
        <v>5</v>
      </c>
    </row>
    <row r="7" spans="1:15">
      <c r="A7" s="3" t="s">
        <v>10</v>
      </c>
      <c r="B7" s="5" t="s">
        <v>17</v>
      </c>
      <c r="C7" s="5" t="s">
        <v>28</v>
      </c>
      <c r="D7" s="5" t="s">
        <v>19</v>
      </c>
      <c r="E7" s="7" t="s">
        <v>16</v>
      </c>
      <c r="F7" s="6"/>
      <c r="G7" s="46"/>
      <c r="H7" s="6"/>
      <c r="I7" s="6"/>
      <c r="J7" s="14" t="s">
        <v>32</v>
      </c>
      <c r="K7">
        <f>COUNTIF(A3:I13,"*Pathology*")</f>
        <v>8</v>
      </c>
      <c r="L7" t="str">
        <f>IMDIV(K7,4)</f>
        <v>2</v>
      </c>
      <c r="M7">
        <v>2</v>
      </c>
      <c r="N7">
        <v>4</v>
      </c>
    </row>
    <row r="8" spans="1:15">
      <c r="A8" s="3" t="s">
        <v>11</v>
      </c>
      <c r="B8" s="4" t="s">
        <v>158</v>
      </c>
      <c r="C8" s="4" t="s">
        <v>158</v>
      </c>
      <c r="D8" s="4" t="s">
        <v>158</v>
      </c>
      <c r="E8" s="47" t="s">
        <v>59</v>
      </c>
      <c r="F8" s="47" t="s">
        <v>21</v>
      </c>
      <c r="G8" s="48" t="s">
        <v>159</v>
      </c>
      <c r="H8" s="6"/>
      <c r="J8" s="14" t="s">
        <v>33</v>
      </c>
      <c r="K8">
        <f>COUNTIF(A3:I13,"*Microbiology*")</f>
        <v>0</v>
      </c>
      <c r="L8" t="str">
        <f t="shared" ref="L8:L10" si="0">IMDIV(K8,4)</f>
        <v>0</v>
      </c>
      <c r="M8">
        <v>0</v>
      </c>
      <c r="N8">
        <v>0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4</v>
      </c>
      <c r="L9" t="str">
        <f t="shared" si="0"/>
        <v>1</v>
      </c>
      <c r="M9">
        <v>1</v>
      </c>
      <c r="N9">
        <v>2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0</v>
      </c>
      <c r="L10" t="str">
        <f t="shared" si="0"/>
        <v>0</v>
      </c>
      <c r="N10">
        <f t="shared" ref="N10" si="1">SUM(L10:M10)</f>
        <v>0</v>
      </c>
    </row>
    <row r="11" spans="1:15" ht="17.25">
      <c r="A11" s="3" t="s">
        <v>7</v>
      </c>
      <c r="B11" s="4" t="s">
        <v>158</v>
      </c>
      <c r="C11" s="4" t="s">
        <v>58</v>
      </c>
      <c r="D11" s="4" t="s">
        <v>27</v>
      </c>
      <c r="E11" s="47" t="s">
        <v>26</v>
      </c>
      <c r="F11" s="47" t="s">
        <v>21</v>
      </c>
      <c r="G11" s="48" t="s">
        <v>15</v>
      </c>
      <c r="J11" s="14"/>
      <c r="K11" s="15"/>
    </row>
    <row r="12" spans="1:15">
      <c r="A12" s="3" t="s">
        <v>8</v>
      </c>
      <c r="B12" s="47" t="s">
        <v>159</v>
      </c>
      <c r="C12" s="47" t="s">
        <v>26</v>
      </c>
      <c r="D12" s="47" t="s">
        <v>15</v>
      </c>
      <c r="E12" s="4" t="s">
        <v>14</v>
      </c>
      <c r="F12" s="4" t="s">
        <v>20</v>
      </c>
      <c r="G12" s="49" t="s">
        <v>14</v>
      </c>
      <c r="H12" s="6"/>
      <c r="I12" s="6"/>
      <c r="J12" s="14"/>
    </row>
    <row r="13" spans="1:15">
      <c r="A13" s="3" t="s">
        <v>10</v>
      </c>
      <c r="B13" s="4" t="s">
        <v>27</v>
      </c>
      <c r="C13" s="4" t="s">
        <v>20</v>
      </c>
      <c r="D13" s="47" t="s">
        <v>159</v>
      </c>
      <c r="E13" s="47" t="s">
        <v>159</v>
      </c>
      <c r="F13" s="7" t="s">
        <v>156</v>
      </c>
      <c r="G13" s="45" t="s">
        <v>18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 t="s">
        <v>13</v>
      </c>
      <c r="B15" s="51" t="s">
        <v>0</v>
      </c>
      <c r="C15" s="51" t="s">
        <v>1</v>
      </c>
      <c r="D15" s="51" t="s">
        <v>2</v>
      </c>
      <c r="E15" s="51" t="s">
        <v>3</v>
      </c>
      <c r="F15" s="51" t="s">
        <v>4</v>
      </c>
      <c r="G15" s="51" t="s">
        <v>5</v>
      </c>
      <c r="H15" s="51" t="s">
        <v>12</v>
      </c>
      <c r="I15" s="51" t="s">
        <v>6</v>
      </c>
      <c r="K15" s="16" t="s">
        <v>42</v>
      </c>
      <c r="L15" s="14"/>
      <c r="M15" s="14"/>
      <c r="N15" s="14"/>
      <c r="O15" s="14"/>
    </row>
    <row r="16" spans="1:15" ht="18.75">
      <c r="A16" s="52" t="s">
        <v>7</v>
      </c>
      <c r="B16" s="75" t="s">
        <v>162</v>
      </c>
      <c r="C16" s="76"/>
      <c r="D16" s="70"/>
      <c r="E16" s="71"/>
      <c r="F16" s="72"/>
      <c r="G16" s="73"/>
      <c r="H16" s="77" t="s">
        <v>163</v>
      </c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 t="s">
        <v>8</v>
      </c>
      <c r="B17" s="79" t="s">
        <v>164</v>
      </c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 t="s">
        <v>9</v>
      </c>
      <c r="B18" s="83"/>
      <c r="C18" s="84"/>
      <c r="F18" s="95" t="s">
        <v>165</v>
      </c>
      <c r="G18" s="96"/>
      <c r="H18" s="97"/>
      <c r="I18" s="98"/>
      <c r="J18" s="28"/>
    </row>
    <row r="19" spans="1:16" ht="18.75">
      <c r="A19" s="55" t="s">
        <v>10</v>
      </c>
      <c r="B19" s="85" t="s">
        <v>166</v>
      </c>
      <c r="C19" s="86"/>
      <c r="D19" s="85" t="s">
        <v>167</v>
      </c>
      <c r="E19" s="86"/>
      <c r="F19" s="87"/>
      <c r="G19" s="88"/>
      <c r="H19" s="85" t="s">
        <v>168</v>
      </c>
      <c r="I19" s="86"/>
      <c r="J19" s="28"/>
    </row>
    <row r="20" spans="1:16" ht="18.75">
      <c r="A20" s="56" t="s">
        <v>11</v>
      </c>
      <c r="B20" s="89" t="s">
        <v>169</v>
      </c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/>
      <c r="D23" s="11"/>
      <c r="E23" s="10"/>
      <c r="F23" s="10"/>
      <c r="G23" s="10"/>
      <c r="J23" s="45" t="s">
        <v>176</v>
      </c>
      <c r="K23">
        <f>COUNTIF(B4:I13,"*S1/Anatomy*")</f>
        <v>2</v>
      </c>
      <c r="L23">
        <f>COUNTIF(A4:I14,"*S1/Physiology*")</f>
        <v>2</v>
      </c>
      <c r="M23">
        <f>COUNTIF(A4:I14,"*S1/Pathology*")</f>
        <v>2</v>
      </c>
      <c r="N23">
        <f>COUNTIF(A4:I14,"*S1/Microbiology*")</f>
        <v>0</v>
      </c>
      <c r="O23">
        <f>COUNTIF(A4:I14,"*S1/Pharmacology*")</f>
        <v>1</v>
      </c>
      <c r="P23">
        <f>COUNTIF(A4:I14,"*S1/Clinical*")</f>
        <v>0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2</v>
      </c>
      <c r="L24">
        <f>COUNTIF(A4:I14,"*S2/Physiology*")</f>
        <v>2</v>
      </c>
      <c r="M24">
        <f>COUNTIF(A4:I14,"*S2/Pathology*")</f>
        <v>2</v>
      </c>
      <c r="N24">
        <f>COUNTIF(A4:I14,"*S2/Microbiology*")</f>
        <v>0</v>
      </c>
      <c r="O24">
        <f>COUNTIF(A4:I14,"*S2/Pharmacology*")</f>
        <v>1</v>
      </c>
      <c r="P24">
        <f>COUNTIF(A4:I14,"*S2/Clinical*")</f>
        <v>0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2</v>
      </c>
      <c r="L25">
        <f>COUNTIF(A4:I14,"*S3/Physiology*")</f>
        <v>2</v>
      </c>
      <c r="M25">
        <f>COUNTIF(A4:I14,"*S3/Pathology*")</f>
        <v>2</v>
      </c>
      <c r="N25">
        <f>COUNTIF(A4:I14,"*S3/Microbiology*")</f>
        <v>0</v>
      </c>
      <c r="O25">
        <f>COUNTIF(A4:I14,"*S3/Pharmacology*")</f>
        <v>1</v>
      </c>
      <c r="P25">
        <f>COUNTIF(A4:I14,"*S3/Clinical*")</f>
        <v>0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2</v>
      </c>
      <c r="L26">
        <f>COUNTIF(A4:I14,"*S4/Physiology*")</f>
        <v>2</v>
      </c>
      <c r="M26">
        <f>COUNTIF(A4:I14,"*S4/Pathology*")</f>
        <v>2</v>
      </c>
      <c r="N26">
        <f>COUNTIF(A4:I14,"*S4/Microbiology*")</f>
        <v>0</v>
      </c>
      <c r="O26">
        <f>COUNTIF(A4:I14,"*S4/Pharmacology*")</f>
        <v>1</v>
      </c>
      <c r="P26">
        <f>COUNTIF(A4:I14,"*S4/Clinical*")</f>
        <v>0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H21:I21"/>
    <mergeCell ref="B20:C20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7"/>
  <sheetViews>
    <sheetView zoomScaleNormal="100" workbookViewId="0">
      <selection activeCell="L6" sqref="L6:M6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45787</v>
      </c>
      <c r="B2" s="17">
        <f>SUM(A2,7)</f>
        <v>45794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156</v>
      </c>
      <c r="C4" s="7" t="s">
        <v>16</v>
      </c>
      <c r="D4" s="7" t="s">
        <v>64</v>
      </c>
      <c r="E4" s="5" t="s">
        <v>65</v>
      </c>
      <c r="F4" s="5" t="s">
        <v>157</v>
      </c>
      <c r="G4" s="44" t="s">
        <v>19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17</v>
      </c>
      <c r="D5" s="5" t="s">
        <v>61</v>
      </c>
      <c r="E5" s="7" t="s">
        <v>156</v>
      </c>
      <c r="F5" s="7" t="s">
        <v>60</v>
      </c>
      <c r="G5" s="45" t="s">
        <v>18</v>
      </c>
      <c r="H5" s="6"/>
      <c r="J5" s="14" t="s">
        <v>30</v>
      </c>
      <c r="K5" s="15">
        <f>COUNTIF(A3:I13,"*Anatomy*")</f>
        <v>4</v>
      </c>
      <c r="L5" t="str">
        <f>IMDIV(K5,4)</f>
        <v>1</v>
      </c>
      <c r="M5">
        <v>1</v>
      </c>
      <c r="N5">
        <v>2</v>
      </c>
      <c r="O5">
        <f>SUM(N5:N10)</f>
        <v>10</v>
      </c>
    </row>
    <row r="6" spans="1:15">
      <c r="A6" s="3" t="s">
        <v>9</v>
      </c>
      <c r="B6" s="7" t="s">
        <v>156</v>
      </c>
      <c r="C6" s="7" t="s">
        <v>156</v>
      </c>
      <c r="D6" s="5" t="s">
        <v>61</v>
      </c>
      <c r="E6" s="5" t="s">
        <v>19</v>
      </c>
      <c r="G6" s="46"/>
      <c r="H6" s="6"/>
      <c r="I6" s="6"/>
      <c r="J6" s="14" t="s">
        <v>31</v>
      </c>
      <c r="K6">
        <f>COUNTIF(A3:I13,"*Physiology*")</f>
        <v>8</v>
      </c>
      <c r="L6" t="str">
        <f>IMDIV(K6,4)</f>
        <v>2</v>
      </c>
      <c r="M6">
        <v>1</v>
      </c>
      <c r="N6">
        <v>3</v>
      </c>
    </row>
    <row r="7" spans="1:15">
      <c r="A7" s="3" t="s">
        <v>10</v>
      </c>
      <c r="B7" s="5" t="s">
        <v>157</v>
      </c>
      <c r="C7" s="5" t="s">
        <v>157</v>
      </c>
      <c r="D7" s="5" t="s">
        <v>157</v>
      </c>
      <c r="E7" s="7" t="s">
        <v>156</v>
      </c>
      <c r="F7" s="6"/>
      <c r="G7" s="46"/>
      <c r="H7" s="6"/>
      <c r="I7" s="6"/>
      <c r="J7" s="14" t="s">
        <v>32</v>
      </c>
      <c r="K7">
        <f>COUNTIF(A3:I13,"*Pathology*")</f>
        <v>0</v>
      </c>
      <c r="L7" t="str">
        <f>IMDIV(K7,4)</f>
        <v>0</v>
      </c>
      <c r="M7">
        <v>0</v>
      </c>
      <c r="N7">
        <v>0</v>
      </c>
    </row>
    <row r="8" spans="1:15">
      <c r="A8" s="3" t="s">
        <v>11</v>
      </c>
      <c r="B8" s="4" t="s">
        <v>158</v>
      </c>
      <c r="C8" s="4" t="s">
        <v>20</v>
      </c>
      <c r="D8" s="4" t="s">
        <v>58</v>
      </c>
      <c r="E8" s="47" t="s">
        <v>59</v>
      </c>
      <c r="F8" s="47" t="s">
        <v>21</v>
      </c>
      <c r="G8" s="48" t="s">
        <v>63</v>
      </c>
      <c r="H8" s="6"/>
      <c r="J8" s="14" t="s">
        <v>33</v>
      </c>
      <c r="K8">
        <f>COUNTIF(A3:I13,"*Microbiology*")</f>
        <v>0</v>
      </c>
      <c r="L8" t="str">
        <f t="shared" ref="L8:L10" si="0">IMDIV(K8,4)</f>
        <v>0</v>
      </c>
      <c r="M8">
        <v>0</v>
      </c>
      <c r="N8">
        <v>0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8</v>
      </c>
      <c r="L9" t="str">
        <f t="shared" si="0"/>
        <v>2</v>
      </c>
      <c r="M9">
        <v>2</v>
      </c>
      <c r="N9">
        <v>4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4</v>
      </c>
      <c r="L10" t="str">
        <f t="shared" si="0"/>
        <v>1</v>
      </c>
      <c r="N10">
        <v>1</v>
      </c>
    </row>
    <row r="11" spans="1:15" ht="17.25">
      <c r="A11" s="3" t="s">
        <v>7</v>
      </c>
      <c r="B11" s="4" t="s">
        <v>14</v>
      </c>
      <c r="C11" s="4" t="s">
        <v>158</v>
      </c>
      <c r="D11" s="4" t="s">
        <v>58</v>
      </c>
      <c r="E11" s="47" t="s">
        <v>59</v>
      </c>
      <c r="F11" s="47" t="s">
        <v>21</v>
      </c>
      <c r="G11" s="48" t="s">
        <v>15</v>
      </c>
      <c r="J11" s="14"/>
      <c r="K11" s="15"/>
    </row>
    <row r="12" spans="1:15">
      <c r="A12" s="3" t="s">
        <v>8</v>
      </c>
      <c r="B12" s="47" t="s">
        <v>159</v>
      </c>
      <c r="C12" s="47" t="s">
        <v>159</v>
      </c>
      <c r="D12" s="47" t="s">
        <v>159</v>
      </c>
      <c r="E12" s="4" t="s">
        <v>62</v>
      </c>
      <c r="F12" s="4" t="s">
        <v>20</v>
      </c>
      <c r="G12" s="49" t="s">
        <v>158</v>
      </c>
      <c r="H12" s="6"/>
      <c r="I12" s="6"/>
      <c r="J12" s="14"/>
    </row>
    <row r="13" spans="1:15">
      <c r="A13" s="3" t="s">
        <v>10</v>
      </c>
      <c r="B13" s="4" t="s">
        <v>158</v>
      </c>
      <c r="C13" s="4" t="s">
        <v>158</v>
      </c>
      <c r="D13" s="47" t="s">
        <v>159</v>
      </c>
      <c r="E13" s="47" t="s">
        <v>159</v>
      </c>
      <c r="F13" s="7" t="s">
        <v>60</v>
      </c>
      <c r="G13" s="45" t="s">
        <v>18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 t="s">
        <v>13</v>
      </c>
      <c r="B15" s="51" t="s">
        <v>0</v>
      </c>
      <c r="C15" s="51" t="s">
        <v>1</v>
      </c>
      <c r="D15" s="51" t="s">
        <v>2</v>
      </c>
      <c r="E15" s="51" t="s">
        <v>3</v>
      </c>
      <c r="F15" s="51" t="s">
        <v>4</v>
      </c>
      <c r="G15" s="51" t="s">
        <v>5</v>
      </c>
      <c r="H15" s="51" t="s">
        <v>12</v>
      </c>
      <c r="I15" s="51" t="s">
        <v>6</v>
      </c>
      <c r="K15" s="16" t="s">
        <v>42</v>
      </c>
      <c r="L15" s="14"/>
      <c r="M15" s="14"/>
      <c r="N15" s="14"/>
      <c r="O15" s="14"/>
    </row>
    <row r="16" spans="1:15" ht="18.75">
      <c r="A16" s="52" t="s">
        <v>7</v>
      </c>
      <c r="B16" s="75" t="s">
        <v>162</v>
      </c>
      <c r="C16" s="76"/>
      <c r="D16" s="70"/>
      <c r="E16" s="71"/>
      <c r="F16" s="72"/>
      <c r="G16" s="73"/>
      <c r="H16" s="77" t="s">
        <v>163</v>
      </c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 t="s">
        <v>8</v>
      </c>
      <c r="B17" s="79" t="s">
        <v>164</v>
      </c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 t="s">
        <v>9</v>
      </c>
      <c r="B18" s="83"/>
      <c r="C18" s="84"/>
      <c r="F18" s="95" t="s">
        <v>165</v>
      </c>
      <c r="G18" s="96"/>
      <c r="H18" s="97"/>
      <c r="I18" s="98"/>
      <c r="J18" s="28"/>
    </row>
    <row r="19" spans="1:16" ht="18.75">
      <c r="A19" s="55" t="s">
        <v>10</v>
      </c>
      <c r="B19" s="85" t="s">
        <v>166</v>
      </c>
      <c r="C19" s="86"/>
      <c r="D19" s="85" t="s">
        <v>167</v>
      </c>
      <c r="E19" s="86"/>
      <c r="F19" s="87"/>
      <c r="G19" s="88"/>
      <c r="H19" s="85" t="s">
        <v>168</v>
      </c>
      <c r="I19" s="86"/>
      <c r="J19" s="28"/>
    </row>
    <row r="20" spans="1:16" ht="18.75">
      <c r="A20" s="56" t="s">
        <v>11</v>
      </c>
      <c r="B20" s="89" t="s">
        <v>169</v>
      </c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/>
      <c r="D23" s="11"/>
      <c r="E23" s="10"/>
      <c r="F23" s="10"/>
      <c r="G23" s="10"/>
      <c r="J23" s="45" t="s">
        <v>176</v>
      </c>
      <c r="K23">
        <f>COUNTIF(B4:I13,"*S1/Anatomy*")</f>
        <v>1</v>
      </c>
      <c r="L23">
        <f>COUNTIF(A4:I14,"*S1/Physiology*")</f>
        <v>2</v>
      </c>
      <c r="M23">
        <f>COUNTIF(A4:I14,"*S1/Pathology*")</f>
        <v>0</v>
      </c>
      <c r="N23">
        <f>COUNTIF(A4:I14,"*S1/Microbiology*")</f>
        <v>0</v>
      </c>
      <c r="O23">
        <f>COUNTIF(A4:I14,"*S1/Pharmacology*")</f>
        <v>2</v>
      </c>
      <c r="P23">
        <f>COUNTIF(A4:I14,"*S1/Clinical*")</f>
        <v>1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1</v>
      </c>
      <c r="L24">
        <f>COUNTIF(A4:I14,"*S2/Physiology*")</f>
        <v>2</v>
      </c>
      <c r="M24">
        <f>COUNTIF(A4:I14,"*S2/Pathology*")</f>
        <v>0</v>
      </c>
      <c r="N24">
        <f>COUNTIF(A4:I14,"*S2/Microbiology*")</f>
        <v>0</v>
      </c>
      <c r="O24">
        <f>COUNTIF(A4:I14,"*S2/Pharmacology*")</f>
        <v>2</v>
      </c>
      <c r="P24">
        <f>COUNTIF(A4:I14,"*S2/Clinical*")</f>
        <v>1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1</v>
      </c>
      <c r="L25">
        <f>COUNTIF(A4:I14,"*S3/Physiology*")</f>
        <v>2</v>
      </c>
      <c r="M25">
        <f>COUNTIF(A4:I14,"*S3/Pathology*")</f>
        <v>0</v>
      </c>
      <c r="N25">
        <f>COUNTIF(A4:I14,"*S3/Microbiology*")</f>
        <v>0</v>
      </c>
      <c r="O25">
        <f>COUNTIF(A4:I14,"*S3/Pharmacology*")</f>
        <v>2</v>
      </c>
      <c r="P25">
        <f>COUNTIF(A4:I14,"*S3/Clinical*")</f>
        <v>1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1</v>
      </c>
      <c r="L26">
        <f>COUNTIF(A4:I14,"*S4/Physiology*")</f>
        <v>2</v>
      </c>
      <c r="M26">
        <f>COUNTIF(A4:I14,"*S4/Pathology*")</f>
        <v>0</v>
      </c>
      <c r="N26">
        <f>COUNTIF(A4:I14,"*S4/Microbiology*")</f>
        <v>0</v>
      </c>
      <c r="O26">
        <f>COUNTIF(A4:I14,"*S4/Pharmacology*")</f>
        <v>2</v>
      </c>
      <c r="P26">
        <f>COUNTIF(A4:I14,"*S4/Clinical*")</f>
        <v>1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H21:I21"/>
    <mergeCell ref="B20:C20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7"/>
  <sheetViews>
    <sheetView zoomScaleNormal="100" workbookViewId="0">
      <selection activeCell="G29" sqref="G29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45794</v>
      </c>
      <c r="B2" s="17">
        <f>SUM(A2,7)</f>
        <v>45801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156</v>
      </c>
      <c r="C4" s="7" t="s">
        <v>156</v>
      </c>
      <c r="D4" s="7" t="s">
        <v>156</v>
      </c>
      <c r="E4" s="5" t="s">
        <v>157</v>
      </c>
      <c r="F4" s="5" t="s">
        <v>157</v>
      </c>
      <c r="G4" s="44" t="s">
        <v>157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61</v>
      </c>
      <c r="D5" s="5" t="s">
        <v>61</v>
      </c>
      <c r="E5" s="7" t="s">
        <v>156</v>
      </c>
      <c r="F5" s="7" t="s">
        <v>156</v>
      </c>
      <c r="G5" s="7" t="s">
        <v>156</v>
      </c>
      <c r="H5" s="6"/>
      <c r="J5" s="14" t="s">
        <v>30</v>
      </c>
      <c r="K5" s="15">
        <f>COUNTIF(A3:I13,"*Anatomy*")</f>
        <v>0</v>
      </c>
      <c r="L5" t="str">
        <f>IMDIV(K5,4)</f>
        <v>0</v>
      </c>
      <c r="M5">
        <v>0</v>
      </c>
      <c r="N5">
        <v>0</v>
      </c>
      <c r="O5">
        <f>SUM(N5:N10)</f>
        <v>7</v>
      </c>
    </row>
    <row r="6" spans="1:15">
      <c r="A6" s="3" t="s">
        <v>9</v>
      </c>
      <c r="B6" s="7" t="s">
        <v>64</v>
      </c>
      <c r="C6" s="7" t="s">
        <v>60</v>
      </c>
      <c r="D6" s="5" t="s">
        <v>61</v>
      </c>
      <c r="E6" s="5" t="s">
        <v>65</v>
      </c>
      <c r="G6" s="46"/>
      <c r="H6" s="6"/>
      <c r="I6" s="6"/>
      <c r="J6" s="14" t="s">
        <v>31</v>
      </c>
      <c r="K6">
        <f>COUNTIF(A3:I13,"*Physiology*")</f>
        <v>0</v>
      </c>
      <c r="L6" t="str">
        <f>IMDIV(K6,4)</f>
        <v>0</v>
      </c>
      <c r="M6">
        <v>1</v>
      </c>
      <c r="N6">
        <v>0</v>
      </c>
    </row>
    <row r="7" spans="1:15">
      <c r="A7" s="3" t="s">
        <v>10</v>
      </c>
      <c r="B7" s="5" t="s">
        <v>157</v>
      </c>
      <c r="C7" s="5" t="s">
        <v>157</v>
      </c>
      <c r="D7" s="5" t="s">
        <v>157</v>
      </c>
      <c r="E7" s="7" t="s">
        <v>156</v>
      </c>
      <c r="F7" s="6"/>
      <c r="G7" s="46"/>
      <c r="H7" s="6"/>
      <c r="I7" s="6"/>
      <c r="J7" s="14" t="s">
        <v>32</v>
      </c>
      <c r="K7">
        <f>COUNTIF(A3:I13,"*Pathology*")</f>
        <v>0</v>
      </c>
      <c r="L7" t="str">
        <f>IMDIV(K7,4)</f>
        <v>0</v>
      </c>
      <c r="M7">
        <v>0</v>
      </c>
      <c r="N7">
        <v>0</v>
      </c>
    </row>
    <row r="8" spans="1:15">
      <c r="A8" s="3" t="s">
        <v>11</v>
      </c>
      <c r="B8" s="4" t="s">
        <v>158</v>
      </c>
      <c r="C8" s="4" t="s">
        <v>158</v>
      </c>
      <c r="D8" s="4" t="s">
        <v>58</v>
      </c>
      <c r="E8" s="47" t="s">
        <v>59</v>
      </c>
      <c r="F8" s="47" t="s">
        <v>159</v>
      </c>
      <c r="G8" s="48" t="s">
        <v>59</v>
      </c>
      <c r="H8" s="6"/>
      <c r="J8" s="14" t="s">
        <v>33</v>
      </c>
      <c r="K8">
        <f>COUNTIF(A3:I13,"*Microbiology*")</f>
        <v>0</v>
      </c>
      <c r="L8" t="str">
        <f t="shared" ref="L8:L10" si="0">IMDIV(K8,4)</f>
        <v>0</v>
      </c>
      <c r="M8">
        <v>0</v>
      </c>
      <c r="N8">
        <v>0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12</v>
      </c>
      <c r="L9" t="str">
        <f t="shared" si="0"/>
        <v>3</v>
      </c>
      <c r="M9">
        <v>3</v>
      </c>
      <c r="N9">
        <v>6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4</v>
      </c>
      <c r="L10" t="str">
        <f t="shared" si="0"/>
        <v>1</v>
      </c>
      <c r="N10">
        <v>1</v>
      </c>
    </row>
    <row r="11" spans="1:15" ht="17.25">
      <c r="A11" s="3" t="s">
        <v>7</v>
      </c>
      <c r="B11" s="4" t="s">
        <v>158</v>
      </c>
      <c r="C11" s="4" t="s">
        <v>62</v>
      </c>
      <c r="D11" s="4" t="s">
        <v>58</v>
      </c>
      <c r="E11" s="47" t="s">
        <v>59</v>
      </c>
      <c r="F11" s="47" t="s">
        <v>63</v>
      </c>
      <c r="G11" s="48" t="s">
        <v>159</v>
      </c>
      <c r="J11" s="14"/>
      <c r="K11" s="15"/>
    </row>
    <row r="12" spans="1:15">
      <c r="A12" s="3" t="s">
        <v>8</v>
      </c>
      <c r="B12" s="47" t="s">
        <v>159</v>
      </c>
      <c r="C12" s="47" t="s">
        <v>159</v>
      </c>
      <c r="D12" s="47" t="s">
        <v>159</v>
      </c>
      <c r="E12" s="4" t="s">
        <v>158</v>
      </c>
      <c r="F12" s="4" t="s">
        <v>58</v>
      </c>
      <c r="G12" s="49" t="s">
        <v>158</v>
      </c>
      <c r="H12" s="6"/>
      <c r="I12" s="6"/>
      <c r="J12" s="14"/>
    </row>
    <row r="13" spans="1:15">
      <c r="A13" s="3" t="s">
        <v>10</v>
      </c>
      <c r="B13" s="4" t="s">
        <v>158</v>
      </c>
      <c r="C13" s="4" t="s">
        <v>158</v>
      </c>
      <c r="D13" s="47" t="s">
        <v>159</v>
      </c>
      <c r="E13" s="47" t="s">
        <v>159</v>
      </c>
      <c r="F13" s="7" t="s">
        <v>60</v>
      </c>
      <c r="G13" s="45" t="s">
        <v>60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 t="s">
        <v>13</v>
      </c>
      <c r="B15" s="51" t="s">
        <v>0</v>
      </c>
      <c r="C15" s="51" t="s">
        <v>1</v>
      </c>
      <c r="D15" s="51" t="s">
        <v>2</v>
      </c>
      <c r="E15" s="51" t="s">
        <v>3</v>
      </c>
      <c r="F15" s="51" t="s">
        <v>4</v>
      </c>
      <c r="G15" s="51" t="s">
        <v>5</v>
      </c>
      <c r="H15" s="51" t="s">
        <v>12</v>
      </c>
      <c r="I15" s="51" t="s">
        <v>6</v>
      </c>
      <c r="K15" s="16" t="s">
        <v>42</v>
      </c>
      <c r="L15" s="14"/>
      <c r="M15" s="14"/>
      <c r="N15" s="14"/>
      <c r="O15" s="14"/>
    </row>
    <row r="16" spans="1:15" ht="18.75">
      <c r="A16" s="52" t="s">
        <v>7</v>
      </c>
      <c r="B16" s="75" t="s">
        <v>162</v>
      </c>
      <c r="C16" s="76"/>
      <c r="D16" s="70"/>
      <c r="E16" s="71"/>
      <c r="F16" s="72"/>
      <c r="G16" s="73"/>
      <c r="H16" s="77" t="s">
        <v>163</v>
      </c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 t="s">
        <v>8</v>
      </c>
      <c r="B17" s="79" t="s">
        <v>164</v>
      </c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 t="s">
        <v>9</v>
      </c>
      <c r="B18" s="83"/>
      <c r="C18" s="84"/>
      <c r="F18" s="95" t="s">
        <v>165</v>
      </c>
      <c r="G18" s="96"/>
      <c r="H18" s="97"/>
      <c r="I18" s="98"/>
      <c r="J18" s="28"/>
    </row>
    <row r="19" spans="1:16" ht="18.75">
      <c r="A19" s="55" t="s">
        <v>10</v>
      </c>
      <c r="B19" s="85" t="s">
        <v>166</v>
      </c>
      <c r="C19" s="86"/>
      <c r="D19" s="85" t="s">
        <v>167</v>
      </c>
      <c r="E19" s="86"/>
      <c r="F19" s="87"/>
      <c r="G19" s="88"/>
      <c r="H19" s="85" t="s">
        <v>168</v>
      </c>
      <c r="I19" s="86"/>
      <c r="J19" s="28"/>
    </row>
    <row r="20" spans="1:16" ht="18.75">
      <c r="A20" s="56" t="s">
        <v>11</v>
      </c>
      <c r="B20" s="89" t="s">
        <v>169</v>
      </c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/>
      <c r="D23" s="11"/>
      <c r="E23" s="10"/>
      <c r="F23" s="10"/>
      <c r="G23" s="10"/>
      <c r="J23" s="45" t="s">
        <v>176</v>
      </c>
      <c r="K23">
        <f>COUNTIF(B4:I13,"*S1/Anatomy*")</f>
        <v>0</v>
      </c>
      <c r="L23">
        <f>COUNTIF(A4:I14,"*S1/Physiology*")</f>
        <v>0</v>
      </c>
      <c r="M23">
        <f>COUNTIF(A4:I14,"*S1/Pathology*")</f>
        <v>0</v>
      </c>
      <c r="N23">
        <f>COUNTIF(A4:I14,"*S1/Microbiology*")</f>
        <v>0</v>
      </c>
      <c r="O23">
        <f>COUNTIF(A4:I14,"*S1/Pharmacology*")</f>
        <v>3</v>
      </c>
      <c r="P23">
        <f>COUNTIF(A4:I14,"*S1/Clinical*")</f>
        <v>1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0</v>
      </c>
      <c r="L24">
        <f>COUNTIF(A4:I14,"*S2/Physiology*")</f>
        <v>0</v>
      </c>
      <c r="M24">
        <f>COUNTIF(A4:I14,"*S2/Pathology*")</f>
        <v>0</v>
      </c>
      <c r="N24">
        <f>COUNTIF(A4:I14,"*S2/Microbiology*")</f>
        <v>0</v>
      </c>
      <c r="O24">
        <f>COUNTIF(A4:I14,"*S2/Pharmacology*")</f>
        <v>3</v>
      </c>
      <c r="P24">
        <f>COUNTIF(A4:I14,"*S2/Clinical*")</f>
        <v>1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0</v>
      </c>
      <c r="L25">
        <f>COUNTIF(A4:I14,"*S3/Physiology*")</f>
        <v>0</v>
      </c>
      <c r="M25">
        <f>COUNTIF(A4:I14,"*S3/Pathology*")</f>
        <v>0</v>
      </c>
      <c r="N25">
        <f>COUNTIF(A4:I14,"*S3/Microbiology*")</f>
        <v>0</v>
      </c>
      <c r="O25">
        <f>COUNTIF(A4:I14,"*S3/Pharmacology*")</f>
        <v>3</v>
      </c>
      <c r="P25">
        <f>COUNTIF(A4:I14,"*S3/Clinical*")</f>
        <v>1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0</v>
      </c>
      <c r="L26">
        <f>COUNTIF(A4:I14,"*S4/Physiology*")</f>
        <v>0</v>
      </c>
      <c r="M26">
        <f>COUNTIF(A4:I14,"*S4/Pathology*")</f>
        <v>0</v>
      </c>
      <c r="N26">
        <f>COUNTIF(A4:I14,"*S4/Microbiology*")</f>
        <v>0</v>
      </c>
      <c r="O26">
        <f>COUNTIF(A4:I14,"*S4/Pharmacology*")</f>
        <v>3</v>
      </c>
      <c r="P26">
        <f>COUNTIF(A4:I14,"*S4/Clinical*")</f>
        <v>1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H21:I21"/>
    <mergeCell ref="B20:C20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FE3E2-4EB6-417B-8D52-8429BC784AFD}">
  <dimension ref="A1:P27"/>
  <sheetViews>
    <sheetView tabSelected="1" zoomScale="115" zoomScaleNormal="115" workbookViewId="0">
      <selection activeCell="H24" sqref="H24"/>
    </sheetView>
  </sheetViews>
  <sheetFormatPr defaultColWidth="8.75" defaultRowHeight="15.75"/>
  <cols>
    <col min="1" max="1" width="15.25" customWidth="1"/>
    <col min="2" max="2" width="17.25" customWidth="1"/>
    <col min="3" max="3" width="16.25" customWidth="1"/>
    <col min="4" max="4" width="20.75" customWidth="1"/>
    <col min="5" max="6" width="21.75" customWidth="1"/>
    <col min="7" max="7" width="20.5" customWidth="1"/>
    <col min="8" max="8" width="25.25" customWidth="1"/>
    <col min="9" max="9" width="26.25" customWidth="1"/>
    <col min="10" max="10" width="16.25" customWidth="1"/>
    <col min="11" max="11" width="15.75" customWidth="1"/>
    <col min="12" max="12" width="21.75" customWidth="1"/>
    <col min="13" max="13" width="21.5" customWidth="1"/>
    <col min="14" max="14" width="18.75" customWidth="1"/>
    <col min="15" max="15" width="15.75" customWidth="1"/>
  </cols>
  <sheetData>
    <row r="1" spans="1:15">
      <c r="A1" t="s">
        <v>43</v>
      </c>
      <c r="B1" t="s">
        <v>44</v>
      </c>
    </row>
    <row r="2" spans="1:15">
      <c r="A2" s="17">
        <v>45801</v>
      </c>
      <c r="B2" s="17">
        <f>SUM(A2,7)</f>
        <v>45808</v>
      </c>
    </row>
    <row r="3" spans="1:15">
      <c r="A3" s="1" t="s">
        <v>155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43" t="s">
        <v>5</v>
      </c>
      <c r="H3" s="2"/>
      <c r="I3" s="2" t="s">
        <v>6</v>
      </c>
      <c r="K3" s="19" t="s">
        <v>48</v>
      </c>
      <c r="L3" s="14" t="s">
        <v>39</v>
      </c>
      <c r="M3" s="14" t="s">
        <v>37</v>
      </c>
      <c r="N3" s="14" t="s">
        <v>40</v>
      </c>
      <c r="O3" s="14" t="s">
        <v>47</v>
      </c>
    </row>
    <row r="4" spans="1:15">
      <c r="A4" s="3" t="s">
        <v>7</v>
      </c>
      <c r="B4" s="7" t="s">
        <v>156</v>
      </c>
      <c r="C4" s="7" t="s">
        <v>156</v>
      </c>
      <c r="D4" s="7" t="s">
        <v>156</v>
      </c>
      <c r="E4" s="5" t="s">
        <v>157</v>
      </c>
      <c r="F4" s="5" t="s">
        <v>157</v>
      </c>
      <c r="G4" s="44" t="s">
        <v>157</v>
      </c>
      <c r="H4" s="6"/>
      <c r="I4" s="6"/>
      <c r="K4" s="16" t="s">
        <v>42</v>
      </c>
      <c r="L4" s="14" t="s">
        <v>38</v>
      </c>
      <c r="M4" s="14" t="s">
        <v>38</v>
      </c>
      <c r="N4" s="14" t="s">
        <v>41</v>
      </c>
      <c r="O4" s="14"/>
    </row>
    <row r="5" spans="1:15" ht="17.25">
      <c r="A5" s="3" t="s">
        <v>8</v>
      </c>
      <c r="B5" s="5" t="s">
        <v>157</v>
      </c>
      <c r="C5" s="5" t="s">
        <v>157</v>
      </c>
      <c r="D5" s="5" t="s">
        <v>157</v>
      </c>
      <c r="E5" s="7" t="s">
        <v>156</v>
      </c>
      <c r="F5" s="7" t="s">
        <v>156</v>
      </c>
      <c r="G5" s="45" t="s">
        <v>156</v>
      </c>
      <c r="H5" s="6"/>
      <c r="J5" s="14" t="s">
        <v>30</v>
      </c>
      <c r="K5" s="15">
        <f>COUNTIF(A3:I13,"*Anatomy*")</f>
        <v>0</v>
      </c>
      <c r="L5" t="str">
        <f>IMDIV(K5,4)</f>
        <v>0</v>
      </c>
      <c r="M5">
        <v>0</v>
      </c>
      <c r="N5">
        <v>1</v>
      </c>
      <c r="O5">
        <f>SUM(N5:N10)</f>
        <v>9</v>
      </c>
    </row>
    <row r="6" spans="1:15">
      <c r="A6" s="3" t="s">
        <v>9</v>
      </c>
      <c r="B6" s="7" t="s">
        <v>156</v>
      </c>
      <c r="C6" s="7" t="s">
        <v>156</v>
      </c>
      <c r="D6" s="5" t="s">
        <v>157</v>
      </c>
      <c r="E6" s="5" t="s">
        <v>157</v>
      </c>
      <c r="G6" s="46"/>
      <c r="H6" s="6"/>
      <c r="I6" s="6"/>
      <c r="J6" s="14" t="s">
        <v>31</v>
      </c>
      <c r="K6">
        <f>COUNTIF(A3:I13,"*Physiology*")</f>
        <v>0</v>
      </c>
      <c r="L6" t="str">
        <f>IMDIV(K6,4)</f>
        <v>0</v>
      </c>
      <c r="M6">
        <v>1</v>
      </c>
      <c r="N6">
        <v>3</v>
      </c>
    </row>
    <row r="7" spans="1:15">
      <c r="A7" s="3" t="s">
        <v>10</v>
      </c>
      <c r="B7" s="5" t="s">
        <v>157</v>
      </c>
      <c r="C7" s="5" t="s">
        <v>157</v>
      </c>
      <c r="D7" s="5" t="s">
        <v>157</v>
      </c>
      <c r="E7" s="7" t="s">
        <v>156</v>
      </c>
      <c r="F7" s="6"/>
      <c r="G7" s="46"/>
      <c r="H7" s="6"/>
      <c r="I7" s="6"/>
      <c r="J7" s="14" t="s">
        <v>32</v>
      </c>
      <c r="K7">
        <f>COUNTIF(A3:I13,"*Pathology*")</f>
        <v>0</v>
      </c>
      <c r="L7" t="str">
        <f>IMDIV(K7,4)</f>
        <v>0</v>
      </c>
      <c r="M7">
        <v>0</v>
      </c>
      <c r="N7">
        <v>0</v>
      </c>
    </row>
    <row r="8" spans="1:15">
      <c r="A8" s="3" t="s">
        <v>11</v>
      </c>
      <c r="B8" s="4" t="s">
        <v>158</v>
      </c>
      <c r="C8" s="4" t="s">
        <v>158</v>
      </c>
      <c r="D8" s="4" t="s">
        <v>158</v>
      </c>
      <c r="E8" s="47" t="s">
        <v>159</v>
      </c>
      <c r="F8" s="47" t="s">
        <v>159</v>
      </c>
      <c r="G8" s="48" t="s">
        <v>159</v>
      </c>
      <c r="H8" s="6"/>
      <c r="J8" s="14" t="s">
        <v>33</v>
      </c>
      <c r="K8">
        <f>COUNTIF(A3:I13,"*Microbiology*")</f>
        <v>0</v>
      </c>
      <c r="L8" t="str">
        <f t="shared" ref="L8:L10" si="0">IMDIV(K8,4)</f>
        <v>0</v>
      </c>
      <c r="M8">
        <v>0</v>
      </c>
      <c r="N8">
        <v>0</v>
      </c>
    </row>
    <row r="9" spans="1:15">
      <c r="A9" s="6"/>
      <c r="B9" s="6"/>
      <c r="C9" s="6"/>
      <c r="D9" s="6"/>
      <c r="E9" s="6"/>
      <c r="F9" s="6"/>
      <c r="G9" s="46"/>
      <c r="J9" s="14" t="s">
        <v>45</v>
      </c>
      <c r="K9">
        <f>COUNTIF(A4:I13,"*Pharmacology*")</f>
        <v>0</v>
      </c>
      <c r="L9" t="str">
        <f t="shared" si="0"/>
        <v>0</v>
      </c>
      <c r="M9">
        <v>2</v>
      </c>
      <c r="N9">
        <v>4</v>
      </c>
    </row>
    <row r="10" spans="1:15">
      <c r="A10" s="1" t="s">
        <v>160</v>
      </c>
      <c r="B10" s="2" t="s">
        <v>161</v>
      </c>
      <c r="C10" s="2" t="s">
        <v>1</v>
      </c>
      <c r="D10" s="2" t="s">
        <v>2</v>
      </c>
      <c r="E10" s="2" t="s">
        <v>3</v>
      </c>
      <c r="F10" s="2" t="s">
        <v>4</v>
      </c>
      <c r="G10" s="43" t="s">
        <v>5</v>
      </c>
      <c r="H10" s="2" t="s">
        <v>12</v>
      </c>
      <c r="I10" s="2" t="s">
        <v>6</v>
      </c>
      <c r="J10" s="14" t="s">
        <v>46</v>
      </c>
      <c r="K10">
        <f>COUNTIF(A4:I13,"*Clinical*")</f>
        <v>0</v>
      </c>
      <c r="L10" t="str">
        <f t="shared" si="0"/>
        <v>0</v>
      </c>
      <c r="N10">
        <v>1</v>
      </c>
    </row>
    <row r="11" spans="1:15" ht="17.25">
      <c r="A11" s="3" t="s">
        <v>7</v>
      </c>
      <c r="B11" s="4" t="s">
        <v>158</v>
      </c>
      <c r="C11" s="4" t="s">
        <v>158</v>
      </c>
      <c r="D11" s="4" t="s">
        <v>158</v>
      </c>
      <c r="E11" s="47" t="s">
        <v>159</v>
      </c>
      <c r="F11" s="47" t="s">
        <v>159</v>
      </c>
      <c r="G11" s="48" t="s">
        <v>159</v>
      </c>
      <c r="J11" s="14"/>
      <c r="K11" s="15"/>
    </row>
    <row r="12" spans="1:15">
      <c r="A12" s="3" t="s">
        <v>8</v>
      </c>
      <c r="B12" s="47" t="s">
        <v>159</v>
      </c>
      <c r="C12" s="47" t="s">
        <v>159</v>
      </c>
      <c r="D12" s="47" t="s">
        <v>159</v>
      </c>
      <c r="E12" s="4" t="s">
        <v>158</v>
      </c>
      <c r="F12" s="4" t="s">
        <v>158</v>
      </c>
      <c r="G12" s="49" t="s">
        <v>158</v>
      </c>
      <c r="H12" s="6"/>
      <c r="I12" s="6"/>
      <c r="J12" s="14"/>
    </row>
    <row r="13" spans="1:15">
      <c r="A13" s="3" t="s">
        <v>10</v>
      </c>
      <c r="B13" s="4" t="s">
        <v>158</v>
      </c>
      <c r="C13" s="4" t="s">
        <v>158</v>
      </c>
      <c r="D13" s="47" t="s">
        <v>159</v>
      </c>
      <c r="E13" s="47" t="s">
        <v>159</v>
      </c>
      <c r="F13" s="7" t="s">
        <v>156</v>
      </c>
      <c r="G13" s="45" t="s">
        <v>156</v>
      </c>
      <c r="J13" s="14"/>
    </row>
    <row r="14" spans="1:15">
      <c r="K14" s="19" t="s">
        <v>49</v>
      </c>
      <c r="L14" s="14"/>
      <c r="M14" s="14"/>
      <c r="N14" s="14"/>
      <c r="O14" s="14" t="s">
        <v>50</v>
      </c>
    </row>
    <row r="15" spans="1:15" ht="21">
      <c r="A15" s="50"/>
      <c r="B15" s="51"/>
      <c r="C15" s="51"/>
      <c r="D15" s="51"/>
      <c r="E15" s="51"/>
      <c r="F15" s="51"/>
      <c r="G15" s="51"/>
      <c r="H15" s="51"/>
      <c r="I15" s="51"/>
      <c r="K15" s="16" t="s">
        <v>42</v>
      </c>
      <c r="L15" s="14"/>
      <c r="M15" s="14"/>
      <c r="N15" s="14"/>
      <c r="O15" s="14"/>
    </row>
    <row r="16" spans="1:15" ht="18.75">
      <c r="A16" s="52"/>
      <c r="B16" s="75"/>
      <c r="C16" s="76"/>
      <c r="D16" s="70"/>
      <c r="E16" s="71"/>
      <c r="F16" s="72"/>
      <c r="G16" s="73"/>
      <c r="H16" s="77"/>
      <c r="I16" s="78"/>
      <c r="J16" s="14" t="s">
        <v>30</v>
      </c>
      <c r="K16" s="15">
        <v>0</v>
      </c>
      <c r="O16">
        <f>SUM(K16:K21)</f>
        <v>0</v>
      </c>
    </row>
    <row r="17" spans="1:16" ht="18.75">
      <c r="A17" s="53"/>
      <c r="B17" s="79"/>
      <c r="C17" s="80"/>
      <c r="D17" s="81"/>
      <c r="E17" s="82"/>
      <c r="F17" s="93"/>
      <c r="G17" s="94"/>
      <c r="H17" s="81"/>
      <c r="I17" s="82"/>
      <c r="J17" s="14" t="s">
        <v>32</v>
      </c>
      <c r="K17">
        <v>0</v>
      </c>
    </row>
    <row r="18" spans="1:16" ht="18.75">
      <c r="A18" s="54"/>
      <c r="B18" s="83"/>
      <c r="C18" s="84"/>
      <c r="F18" s="95"/>
      <c r="G18" s="96"/>
      <c r="H18" s="97"/>
      <c r="I18" s="98"/>
      <c r="J18" s="28"/>
    </row>
    <row r="19" spans="1:16" ht="18.75">
      <c r="A19" s="55"/>
      <c r="B19" s="85"/>
      <c r="C19" s="86"/>
      <c r="D19" s="85"/>
      <c r="E19" s="86"/>
      <c r="F19" s="87"/>
      <c r="G19" s="88"/>
      <c r="H19" s="85"/>
      <c r="I19" s="86"/>
      <c r="J19" s="28"/>
    </row>
    <row r="20" spans="1:16" ht="18.75">
      <c r="A20" s="56"/>
      <c r="B20" s="89"/>
      <c r="C20" s="90"/>
      <c r="D20" s="68"/>
      <c r="E20" s="69"/>
      <c r="F20" s="91"/>
      <c r="G20" s="92"/>
      <c r="H20" s="57"/>
      <c r="I20" s="57"/>
      <c r="J20" s="28"/>
    </row>
    <row r="21" spans="1:16">
      <c r="A21" s="8"/>
      <c r="B21" s="9"/>
      <c r="C21" s="9"/>
      <c r="D21" s="9"/>
      <c r="E21" s="9"/>
      <c r="F21" s="9"/>
      <c r="G21" s="9"/>
      <c r="H21" s="74"/>
      <c r="I21" s="74"/>
      <c r="J21" s="28"/>
    </row>
    <row r="22" spans="1:16">
      <c r="A22" s="8"/>
      <c r="B22" s="10"/>
      <c r="C22" s="10"/>
      <c r="D22" s="10"/>
      <c r="E22" s="11"/>
      <c r="F22" s="11"/>
      <c r="G22" s="11"/>
      <c r="J22" s="28"/>
      <c r="K22" s="14" t="s">
        <v>30</v>
      </c>
      <c r="L22" s="14" t="s">
        <v>31</v>
      </c>
      <c r="M22" s="14" t="s">
        <v>32</v>
      </c>
      <c r="N22" s="14" t="s">
        <v>33</v>
      </c>
      <c r="O22" s="14" t="s">
        <v>45</v>
      </c>
      <c r="P22" s="14" t="s">
        <v>46</v>
      </c>
    </row>
    <row r="23" spans="1:16">
      <c r="A23" s="8" t="s">
        <v>174</v>
      </c>
      <c r="B23" s="61">
        <v>46173</v>
      </c>
      <c r="D23" s="11"/>
      <c r="E23" s="10"/>
      <c r="F23" s="10"/>
      <c r="G23" s="10"/>
      <c r="J23" s="45" t="s">
        <v>176</v>
      </c>
      <c r="K23">
        <f>COUNTIF(B4:I13,"*S1/Anatomy*")</f>
        <v>0</v>
      </c>
      <c r="L23">
        <f>COUNTIF(A4:I14,"*S1/Physiology*")</f>
        <v>0</v>
      </c>
      <c r="M23">
        <f>COUNTIF(A4:I14,"*S1/Pathology*")</f>
        <v>0</v>
      </c>
      <c r="N23">
        <f>COUNTIF(A4:I14,"*S1/Microbiology*")</f>
        <v>0</v>
      </c>
      <c r="O23">
        <f>COUNTIF(A4:I14,"*S1/Pharmacology*")</f>
        <v>0</v>
      </c>
      <c r="P23">
        <f>COUNTIF(A4:I14,"*S1/Clinical*")</f>
        <v>0</v>
      </c>
    </row>
    <row r="24" spans="1:16">
      <c r="A24" s="8"/>
      <c r="B24" s="12"/>
      <c r="C24" s="12"/>
      <c r="D24" s="12"/>
      <c r="E24" s="13"/>
      <c r="F24" s="13"/>
      <c r="G24" s="13"/>
      <c r="J24" s="64" t="s">
        <v>177</v>
      </c>
      <c r="K24">
        <f>COUNTIF(B4:I13,"*S2/Anatomy*")</f>
        <v>0</v>
      </c>
      <c r="L24">
        <f>COUNTIF(A4:I14,"*S2/Physiology*")</f>
        <v>0</v>
      </c>
      <c r="M24">
        <f>COUNTIF(A4:I14,"*S2/Pathology*")</f>
        <v>0</v>
      </c>
      <c r="N24">
        <f>COUNTIF(A4:I14,"*S2/Microbiology*")</f>
        <v>0</v>
      </c>
      <c r="O24">
        <f>COUNTIF(A4:I14,"*S2/Pharmacology*")</f>
        <v>0</v>
      </c>
      <c r="P24">
        <f>COUNTIF(A4:I14,"*S2/Clinical*")</f>
        <v>0</v>
      </c>
    </row>
    <row r="25" spans="1:16">
      <c r="A25" s="8"/>
      <c r="B25" s="13"/>
      <c r="C25" s="13"/>
      <c r="D25" s="13"/>
      <c r="E25" s="10"/>
      <c r="F25" s="10"/>
      <c r="G25" s="10"/>
      <c r="J25" s="65" t="s">
        <v>178</v>
      </c>
      <c r="K25">
        <f>COUNTIF(B4:I13,"*S3/Anatomy*")</f>
        <v>0</v>
      </c>
      <c r="L25">
        <f>COUNTIF(A4:I14,"*S3/Physiology*")</f>
        <v>0</v>
      </c>
      <c r="M25">
        <f>COUNTIF(A4:I14,"*S3/Pathology*")</f>
        <v>0</v>
      </c>
      <c r="N25">
        <f>COUNTIF(A4:I14,"*S3/Microbiology*")</f>
        <v>0</v>
      </c>
      <c r="O25">
        <f>COUNTIF(A4:I14,"*S3/Pharmacology*")</f>
        <v>0</v>
      </c>
      <c r="P25">
        <f>COUNTIF(A4:I14,"*S3/Clinical*")</f>
        <v>0</v>
      </c>
    </row>
    <row r="26" spans="1:16">
      <c r="A26" s="8"/>
      <c r="B26" s="11"/>
      <c r="C26" s="11"/>
      <c r="D26" s="11"/>
      <c r="E26" s="12"/>
      <c r="F26" s="12"/>
      <c r="G26" s="12"/>
      <c r="J26" s="66" t="s">
        <v>179</v>
      </c>
      <c r="K26">
        <f>COUNTIF(B4:I13,"*S4/Anatomy*")</f>
        <v>0</v>
      </c>
      <c r="L26">
        <f>COUNTIF(A4:I14,"*S4/Physiology*")</f>
        <v>0</v>
      </c>
      <c r="M26">
        <f>COUNTIF(A4:I14,"*S4/Pathology*")</f>
        <v>0</v>
      </c>
      <c r="N26">
        <f>COUNTIF(A4:I14,"*S4/Microbiology*")</f>
        <v>0</v>
      </c>
      <c r="O26">
        <f>COUNTIF(A4:I14,"*S4/Pharmacology*")</f>
        <v>0</v>
      </c>
      <c r="P26">
        <f>COUNTIF(A4:I14,"*S4/Clinical*")</f>
        <v>0</v>
      </c>
    </row>
    <row r="27" spans="1:16">
      <c r="A27" s="8"/>
      <c r="B27" s="12"/>
      <c r="C27" s="12"/>
      <c r="D27" s="12"/>
      <c r="E27" s="13"/>
      <c r="F27" s="13"/>
      <c r="G27" s="13"/>
    </row>
  </sheetData>
  <mergeCells count="19">
    <mergeCell ref="B20:C20"/>
    <mergeCell ref="H21:I21"/>
    <mergeCell ref="D20:E20"/>
    <mergeCell ref="F20:G20"/>
    <mergeCell ref="B18:C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</mergeCells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4"/>
  <sheetViews>
    <sheetView workbookViewId="0">
      <selection activeCell="E27" sqref="E27"/>
    </sheetView>
  </sheetViews>
  <sheetFormatPr defaultColWidth="8.75" defaultRowHeight="15.75"/>
  <cols>
    <col min="1" max="1" width="32" customWidth="1"/>
    <col min="2" max="2" width="28.5" customWidth="1"/>
    <col min="3" max="3" width="18" customWidth="1"/>
    <col min="4" max="4" width="13" customWidth="1"/>
    <col min="5" max="5" width="21" customWidth="1"/>
  </cols>
  <sheetData>
    <row r="1" spans="1:5">
      <c r="A1" s="22" t="s">
        <v>35</v>
      </c>
      <c r="B1" s="22" t="s">
        <v>48</v>
      </c>
      <c r="C1" s="22" t="s">
        <v>147</v>
      </c>
      <c r="D1" s="22" t="s">
        <v>49</v>
      </c>
      <c r="E1" s="22" t="s">
        <v>147</v>
      </c>
    </row>
    <row r="2" spans="1:5">
      <c r="A2" s="22" t="s">
        <v>30</v>
      </c>
      <c r="B2" s="6">
        <v>9</v>
      </c>
      <c r="C2" s="6">
        <f>ROUNDUP(PRODUCT(B2,1.3),0)</f>
        <v>12</v>
      </c>
      <c r="D2" s="6">
        <v>2</v>
      </c>
      <c r="E2" s="6">
        <v>3</v>
      </c>
    </row>
    <row r="3" spans="1:5">
      <c r="A3" s="22" t="s">
        <v>31</v>
      </c>
      <c r="B3" s="6">
        <v>11</v>
      </c>
      <c r="C3" s="6">
        <f t="shared" ref="C3:C5" si="0">ROUNDUP(PRODUCT(B3,1.3),0)</f>
        <v>15</v>
      </c>
      <c r="D3" s="6"/>
      <c r="E3" s="6"/>
    </row>
    <row r="4" spans="1:5">
      <c r="A4" s="22" t="s">
        <v>32</v>
      </c>
      <c r="B4" s="6">
        <v>7</v>
      </c>
      <c r="C4" s="6">
        <f t="shared" si="0"/>
        <v>10</v>
      </c>
      <c r="D4" s="6">
        <v>1</v>
      </c>
      <c r="E4" s="6">
        <v>1</v>
      </c>
    </row>
    <row r="5" spans="1:5">
      <c r="A5" s="22" t="s">
        <v>33</v>
      </c>
      <c r="B5" s="6">
        <v>6</v>
      </c>
      <c r="C5" s="6">
        <f t="shared" si="0"/>
        <v>8</v>
      </c>
      <c r="D5" s="6"/>
      <c r="E5" s="6"/>
    </row>
    <row r="6" spans="1:5">
      <c r="A6" s="22" t="s">
        <v>45</v>
      </c>
      <c r="B6" s="6">
        <v>0</v>
      </c>
      <c r="C6" s="6">
        <f t="shared" ref="C6:C7" si="1">ROUNDUP(PRODUCT(B6,1.2),0)</f>
        <v>0</v>
      </c>
      <c r="D6" s="6"/>
      <c r="E6" s="6"/>
    </row>
    <row r="7" spans="1:5">
      <c r="A7" s="22" t="s">
        <v>46</v>
      </c>
      <c r="B7" s="6">
        <v>0</v>
      </c>
      <c r="C7" s="6">
        <f t="shared" si="1"/>
        <v>0</v>
      </c>
      <c r="D7" s="6"/>
      <c r="E7" s="6"/>
    </row>
    <row r="8" spans="1:5">
      <c r="A8" s="6"/>
      <c r="B8" s="6"/>
      <c r="C8" s="6"/>
      <c r="D8" s="6"/>
      <c r="E8" s="6"/>
    </row>
    <row r="9" spans="1:5">
      <c r="A9" s="22" t="s">
        <v>40</v>
      </c>
      <c r="B9" s="6">
        <f>SUM(B2:B7)</f>
        <v>33</v>
      </c>
      <c r="C9" s="6">
        <f>SUM(C2:C7)</f>
        <v>45</v>
      </c>
      <c r="D9" s="6">
        <f>SUM(D2:D7)</f>
        <v>3</v>
      </c>
      <c r="E9" s="6">
        <f>SUM(E2:E8)</f>
        <v>4</v>
      </c>
    </row>
    <row r="12" spans="1:5">
      <c r="A12" s="6"/>
      <c r="B12" s="6"/>
      <c r="C12" s="22" t="s">
        <v>55</v>
      </c>
      <c r="D12" s="22" t="s">
        <v>56</v>
      </c>
      <c r="E12" s="6"/>
    </row>
    <row r="13" spans="1:5">
      <c r="A13" s="22" t="s">
        <v>57</v>
      </c>
      <c r="B13" s="6">
        <f>SUM(C13:D13)</f>
        <v>49</v>
      </c>
      <c r="C13" s="6">
        <v>45</v>
      </c>
      <c r="D13" s="6">
        <v>4</v>
      </c>
      <c r="E13" s="6"/>
    </row>
    <row r="14" spans="1:5">
      <c r="A14" s="22" t="s">
        <v>54</v>
      </c>
      <c r="B14" s="6">
        <f>SUM(C14:D14)</f>
        <v>44</v>
      </c>
      <c r="C14" s="6">
        <f>ROUNDUP(PRODUCT(C13,0.88),0)</f>
        <v>40</v>
      </c>
      <c r="D14" s="6">
        <f>ROUNDUP(PRODUCT(D13,0.88),0)</f>
        <v>4</v>
      </c>
      <c r="E14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3"/>
  <sheetViews>
    <sheetView workbookViewId="0">
      <selection activeCell="B25" sqref="B25"/>
    </sheetView>
  </sheetViews>
  <sheetFormatPr defaultColWidth="8.75" defaultRowHeight="15.75"/>
  <cols>
    <col min="1" max="2" width="31" customWidth="1"/>
    <col min="3" max="3" width="15.25" customWidth="1"/>
    <col min="4" max="4" width="11.75" customWidth="1"/>
    <col min="5" max="5" width="17.75" customWidth="1"/>
  </cols>
  <sheetData>
    <row r="1" spans="1:5">
      <c r="A1" s="22" t="s">
        <v>35</v>
      </c>
      <c r="B1" s="22" t="s">
        <v>48</v>
      </c>
      <c r="C1" s="22" t="s">
        <v>147</v>
      </c>
      <c r="D1" s="22" t="s">
        <v>49</v>
      </c>
      <c r="E1" s="22" t="s">
        <v>147</v>
      </c>
    </row>
    <row r="2" spans="1:5">
      <c r="A2" s="22" t="s">
        <v>30</v>
      </c>
      <c r="B2" s="6">
        <v>8</v>
      </c>
      <c r="C2" s="6">
        <f>ROUNDUP(PRODUCT(B2,1.4),0)</f>
        <v>12</v>
      </c>
      <c r="D2" s="6">
        <v>3</v>
      </c>
      <c r="E2" s="6">
        <v>3</v>
      </c>
    </row>
    <row r="3" spans="1:5">
      <c r="A3" s="22" t="s">
        <v>31</v>
      </c>
      <c r="B3" s="6">
        <v>9</v>
      </c>
      <c r="C3" s="6">
        <f t="shared" ref="C3:C7" si="0">ROUNDUP(PRODUCT(B3,1.4),0)</f>
        <v>13</v>
      </c>
      <c r="D3" s="6"/>
      <c r="E3" s="6"/>
    </row>
    <row r="4" spans="1:5">
      <c r="A4" s="22" t="s">
        <v>32</v>
      </c>
      <c r="B4" s="6">
        <v>5</v>
      </c>
      <c r="C4" s="6">
        <f t="shared" si="0"/>
        <v>7</v>
      </c>
      <c r="D4" s="6">
        <v>1</v>
      </c>
      <c r="E4" s="6">
        <v>1</v>
      </c>
    </row>
    <row r="5" spans="1:5">
      <c r="A5" s="22" t="s">
        <v>33</v>
      </c>
      <c r="B5" s="6">
        <v>0</v>
      </c>
      <c r="C5" s="6">
        <f t="shared" si="0"/>
        <v>0</v>
      </c>
      <c r="D5" s="6"/>
      <c r="E5" s="6"/>
    </row>
    <row r="6" spans="1:5">
      <c r="A6" s="22" t="s">
        <v>45</v>
      </c>
      <c r="B6" s="6">
        <v>12</v>
      </c>
      <c r="C6" s="6">
        <f t="shared" si="0"/>
        <v>17</v>
      </c>
      <c r="D6" s="6"/>
      <c r="E6" s="6"/>
    </row>
    <row r="7" spans="1:5">
      <c r="A7" s="22" t="s">
        <v>46</v>
      </c>
      <c r="B7" s="6">
        <v>2</v>
      </c>
      <c r="C7" s="6">
        <f t="shared" si="0"/>
        <v>3</v>
      </c>
      <c r="D7" s="6"/>
      <c r="E7" s="6"/>
    </row>
    <row r="8" spans="1:5">
      <c r="A8" s="6"/>
      <c r="B8" s="6"/>
      <c r="C8" s="6"/>
      <c r="D8" s="6"/>
      <c r="E8" s="6"/>
    </row>
    <row r="9" spans="1:5">
      <c r="A9" s="22" t="s">
        <v>40</v>
      </c>
      <c r="B9" s="6">
        <f>SUM(B2:B7)</f>
        <v>36</v>
      </c>
      <c r="C9" s="6">
        <f>SUM(C2:C7)</f>
        <v>52</v>
      </c>
      <c r="D9" s="6">
        <f>SUM(D2:D7)</f>
        <v>4</v>
      </c>
      <c r="E9" s="6">
        <v>4</v>
      </c>
    </row>
    <row r="11" spans="1:5">
      <c r="A11" s="6"/>
      <c r="B11" s="6"/>
      <c r="C11" s="22" t="s">
        <v>55</v>
      </c>
      <c r="D11" s="22" t="s">
        <v>56</v>
      </c>
      <c r="E11" s="6"/>
    </row>
    <row r="12" spans="1:5">
      <c r="A12" s="22" t="s">
        <v>119</v>
      </c>
      <c r="B12" s="6">
        <f>SUM(C12:D12)</f>
        <v>56</v>
      </c>
      <c r="C12" s="6">
        <v>52</v>
      </c>
      <c r="D12" s="6">
        <v>4</v>
      </c>
      <c r="E12" s="6"/>
    </row>
    <row r="13" spans="1:5">
      <c r="A13" s="22" t="s">
        <v>120</v>
      </c>
      <c r="B13" s="6">
        <f>SUM(C13:D13)</f>
        <v>54</v>
      </c>
      <c r="C13" s="6">
        <f>ROUNDUP(PRODUCT(C12,0.95),0)</f>
        <v>50</v>
      </c>
      <c r="D13" s="6">
        <f>ROUNDUP(PRODUCT(D12,0.95),0)</f>
        <v>4</v>
      </c>
      <c r="E13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E5"/>
  <sheetViews>
    <sheetView workbookViewId="0">
      <selection activeCell="B1" sqref="B1:E5"/>
    </sheetView>
  </sheetViews>
  <sheetFormatPr defaultColWidth="8.75" defaultRowHeight="15.75"/>
  <cols>
    <col min="2" max="2" width="33.5" customWidth="1"/>
    <col min="3" max="3" width="12" customWidth="1"/>
    <col min="4" max="4" width="19.25" customWidth="1"/>
    <col min="5" max="5" width="17.75" customWidth="1"/>
  </cols>
  <sheetData>
    <row r="1" spans="2:5">
      <c r="D1" s="22" t="s">
        <v>55</v>
      </c>
      <c r="E1" s="22" t="s">
        <v>56</v>
      </c>
    </row>
    <row r="2" spans="2:5">
      <c r="B2" t="s">
        <v>186</v>
      </c>
      <c r="C2">
        <v>44</v>
      </c>
      <c r="D2">
        <v>40</v>
      </c>
      <c r="E2">
        <v>4</v>
      </c>
    </row>
    <row r="3" spans="2:5">
      <c r="B3" t="s">
        <v>187</v>
      </c>
      <c r="C3">
        <v>54</v>
      </c>
      <c r="D3">
        <v>50</v>
      </c>
      <c r="E3">
        <v>4</v>
      </c>
    </row>
    <row r="4" spans="2:5">
      <c r="B4" t="s">
        <v>146</v>
      </c>
      <c r="C4">
        <v>2</v>
      </c>
    </row>
    <row r="5" spans="2:5">
      <c r="B5" t="s">
        <v>40</v>
      </c>
      <c r="C5">
        <f>SUM(C2:C4)</f>
        <v>100</v>
      </c>
      <c r="D5">
        <f>SUM(D2:D4)</f>
        <v>90</v>
      </c>
      <c r="E5">
        <f>SUM(E2:E4)</f>
        <v>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1B337-86F7-4CE7-9966-A26A844C0390}">
  <dimension ref="A1:R12"/>
  <sheetViews>
    <sheetView workbookViewId="0">
      <selection activeCell="M25" sqref="M25"/>
    </sheetView>
  </sheetViews>
  <sheetFormatPr defaultRowHeight="15.75"/>
  <cols>
    <col min="1" max="1" width="10.125" customWidth="1"/>
    <col min="2" max="2" width="10.75" customWidth="1"/>
    <col min="3" max="3" width="10.25" customWidth="1"/>
    <col min="4" max="5" width="12.125" customWidth="1"/>
    <col min="10" max="10" width="13.5" customWidth="1"/>
  </cols>
  <sheetData>
    <row r="1" spans="1:18" ht="16.5" thickBot="1">
      <c r="A1" s="22" t="s">
        <v>35</v>
      </c>
      <c r="B1" s="22" t="s">
        <v>48</v>
      </c>
      <c r="C1" s="22" t="s">
        <v>147</v>
      </c>
      <c r="D1" s="22" t="s">
        <v>49</v>
      </c>
      <c r="E1" s="22" t="s">
        <v>147</v>
      </c>
    </row>
    <row r="2" spans="1:18">
      <c r="A2" s="22" t="s">
        <v>30</v>
      </c>
      <c r="B2">
        <v>17</v>
      </c>
      <c r="C2">
        <v>20</v>
      </c>
      <c r="D2">
        <v>5</v>
      </c>
      <c r="E2">
        <v>15</v>
      </c>
      <c r="M2" s="37" t="s">
        <v>149</v>
      </c>
      <c r="N2" s="39" t="s">
        <v>150</v>
      </c>
      <c r="O2" s="39" t="s">
        <v>151</v>
      </c>
      <c r="P2" s="39" t="s">
        <v>152</v>
      </c>
      <c r="Q2" s="39" t="s">
        <v>153</v>
      </c>
      <c r="R2" s="39" t="s">
        <v>154</v>
      </c>
    </row>
    <row r="3" spans="1:18" ht="16.5" thickBot="1">
      <c r="A3" s="22" t="s">
        <v>31</v>
      </c>
      <c r="B3">
        <v>19</v>
      </c>
      <c r="C3">
        <f t="shared" ref="C3:C7" si="0">ROUNDUP(PRODUCT(B3,1.21),0)</f>
        <v>23</v>
      </c>
      <c r="D3">
        <v>0</v>
      </c>
      <c r="E3">
        <v>0</v>
      </c>
      <c r="J3" t="s">
        <v>148</v>
      </c>
      <c r="K3" t="s">
        <v>147</v>
      </c>
      <c r="M3" s="38">
        <v>0.3</v>
      </c>
      <c r="N3" s="40">
        <v>0.2</v>
      </c>
      <c r="O3" s="41">
        <v>0.2</v>
      </c>
      <c r="P3" s="40">
        <v>0.1</v>
      </c>
      <c r="Q3" s="40">
        <v>0.1</v>
      </c>
      <c r="R3" s="40">
        <v>0.1</v>
      </c>
    </row>
    <row r="4" spans="1:18" ht="16.5" thickBot="1">
      <c r="A4" s="22" t="s">
        <v>32</v>
      </c>
      <c r="B4">
        <v>12</v>
      </c>
      <c r="C4">
        <f t="shared" si="0"/>
        <v>15</v>
      </c>
      <c r="D4">
        <v>2</v>
      </c>
      <c r="E4">
        <v>5</v>
      </c>
      <c r="J4">
        <v>1</v>
      </c>
      <c r="K4" s="34">
        <v>20</v>
      </c>
      <c r="M4">
        <f t="shared" ref="M4:M11" si="1">ROUNDUP(PRODUCT(K4,$M$3),0)</f>
        <v>6</v>
      </c>
      <c r="N4">
        <f t="shared" ref="N4:N11" si="2">ROUNDUP(PRODUCT(K4,$N$3),0)</f>
        <v>4</v>
      </c>
      <c r="O4">
        <f t="shared" ref="O4:O11" si="3">ROUNDUP(PRODUCT(K4,$O$3),0)</f>
        <v>4</v>
      </c>
      <c r="P4">
        <f t="shared" ref="P4:P11" si="4">ROUNDUP(PRODUCT(K4,$P$3),0)</f>
        <v>2</v>
      </c>
      <c r="Q4">
        <f t="shared" ref="Q4:Q11" si="5">ROUNDUP(PRODUCT(K4,$Q$3),0)</f>
        <v>2</v>
      </c>
      <c r="R4">
        <f t="shared" ref="R4:R11" si="6">ROUNDUP(PRODUCT(K4,$R$3),0)</f>
        <v>2</v>
      </c>
    </row>
    <row r="5" spans="1:18" ht="16.5" thickBot="1">
      <c r="A5" s="22" t="s">
        <v>33</v>
      </c>
      <c r="B5">
        <v>6</v>
      </c>
      <c r="C5">
        <v>7</v>
      </c>
      <c r="D5">
        <v>0</v>
      </c>
      <c r="E5">
        <v>0</v>
      </c>
      <c r="J5">
        <v>2</v>
      </c>
      <c r="K5" s="35">
        <v>12</v>
      </c>
      <c r="M5">
        <f t="shared" si="1"/>
        <v>4</v>
      </c>
      <c r="N5">
        <f t="shared" si="2"/>
        <v>3</v>
      </c>
      <c r="O5">
        <f t="shared" si="3"/>
        <v>3</v>
      </c>
      <c r="P5">
        <f t="shared" si="4"/>
        <v>2</v>
      </c>
      <c r="Q5">
        <f t="shared" si="5"/>
        <v>2</v>
      </c>
      <c r="R5">
        <f t="shared" si="6"/>
        <v>2</v>
      </c>
    </row>
    <row r="6" spans="1:18" ht="16.5" thickBot="1">
      <c r="A6" s="22" t="s">
        <v>45</v>
      </c>
      <c r="B6">
        <v>12</v>
      </c>
      <c r="C6">
        <f t="shared" si="0"/>
        <v>15</v>
      </c>
      <c r="D6">
        <v>0</v>
      </c>
      <c r="E6">
        <v>0</v>
      </c>
      <c r="J6">
        <v>3</v>
      </c>
      <c r="K6" s="35">
        <v>12</v>
      </c>
      <c r="M6">
        <f t="shared" si="1"/>
        <v>4</v>
      </c>
      <c r="N6">
        <f t="shared" si="2"/>
        <v>3</v>
      </c>
      <c r="O6">
        <f t="shared" si="3"/>
        <v>3</v>
      </c>
      <c r="P6">
        <f t="shared" si="4"/>
        <v>2</v>
      </c>
      <c r="Q6">
        <f t="shared" si="5"/>
        <v>2</v>
      </c>
      <c r="R6">
        <f t="shared" si="6"/>
        <v>2</v>
      </c>
    </row>
    <row r="7" spans="1:18" ht="16.5" thickBot="1">
      <c r="A7" s="22" t="s">
        <v>46</v>
      </c>
      <c r="B7">
        <v>0</v>
      </c>
      <c r="C7">
        <f t="shared" si="0"/>
        <v>0</v>
      </c>
      <c r="D7">
        <v>0</v>
      </c>
      <c r="E7">
        <v>0</v>
      </c>
      <c r="J7">
        <v>4</v>
      </c>
      <c r="K7" s="35">
        <v>15</v>
      </c>
      <c r="M7">
        <f t="shared" si="1"/>
        <v>5</v>
      </c>
      <c r="N7">
        <f t="shared" si="2"/>
        <v>3</v>
      </c>
      <c r="O7">
        <f t="shared" si="3"/>
        <v>3</v>
      </c>
      <c r="P7">
        <f t="shared" si="4"/>
        <v>2</v>
      </c>
      <c r="Q7">
        <f t="shared" si="5"/>
        <v>2</v>
      </c>
      <c r="R7">
        <f t="shared" si="6"/>
        <v>2</v>
      </c>
    </row>
    <row r="8" spans="1:18" ht="16.5" thickBot="1">
      <c r="A8" s="6"/>
      <c r="B8" s="6"/>
      <c r="C8" s="6"/>
      <c r="D8" s="6"/>
      <c r="E8" s="6"/>
      <c r="J8">
        <v>5</v>
      </c>
      <c r="K8" s="35">
        <v>13</v>
      </c>
      <c r="M8">
        <f t="shared" si="1"/>
        <v>4</v>
      </c>
      <c r="N8">
        <f t="shared" si="2"/>
        <v>3</v>
      </c>
      <c r="O8">
        <f t="shared" si="3"/>
        <v>3</v>
      </c>
      <c r="P8">
        <f t="shared" si="4"/>
        <v>2</v>
      </c>
      <c r="Q8">
        <f t="shared" si="5"/>
        <v>2</v>
      </c>
      <c r="R8">
        <f t="shared" si="6"/>
        <v>2</v>
      </c>
    </row>
    <row r="9" spans="1:18" ht="16.5" thickBot="1">
      <c r="A9" s="22" t="s">
        <v>40</v>
      </c>
      <c r="B9" s="6">
        <f>SUM(B2:B7)</f>
        <v>66</v>
      </c>
      <c r="C9" s="6">
        <f t="shared" ref="C9:E9" si="7">SUM(C2:C7)</f>
        <v>80</v>
      </c>
      <c r="D9" s="6">
        <f t="shared" si="7"/>
        <v>7</v>
      </c>
      <c r="E9" s="6">
        <f t="shared" si="7"/>
        <v>20</v>
      </c>
      <c r="J9">
        <v>6</v>
      </c>
      <c r="K9" s="35">
        <v>13</v>
      </c>
      <c r="M9">
        <f t="shared" si="1"/>
        <v>4</v>
      </c>
      <c r="N9">
        <f t="shared" si="2"/>
        <v>3</v>
      </c>
      <c r="O9">
        <f t="shared" si="3"/>
        <v>3</v>
      </c>
      <c r="P9">
        <f t="shared" si="4"/>
        <v>2</v>
      </c>
      <c r="Q9">
        <f t="shared" si="5"/>
        <v>2</v>
      </c>
      <c r="R9">
        <f t="shared" si="6"/>
        <v>2</v>
      </c>
    </row>
    <row r="10" spans="1:18" ht="16.5" thickBot="1">
      <c r="J10">
        <v>7</v>
      </c>
      <c r="K10" s="35">
        <v>10</v>
      </c>
      <c r="M10">
        <f t="shared" si="1"/>
        <v>3</v>
      </c>
      <c r="N10">
        <f t="shared" si="2"/>
        <v>2</v>
      </c>
      <c r="O10">
        <f t="shared" si="3"/>
        <v>2</v>
      </c>
      <c r="P10">
        <f t="shared" si="4"/>
        <v>1</v>
      </c>
      <c r="Q10">
        <f t="shared" si="5"/>
        <v>1</v>
      </c>
      <c r="R10">
        <f t="shared" si="6"/>
        <v>1</v>
      </c>
    </row>
    <row r="11" spans="1:18">
      <c r="J11">
        <v>8</v>
      </c>
      <c r="K11" s="36">
        <v>5</v>
      </c>
      <c r="M11">
        <f t="shared" si="1"/>
        <v>2</v>
      </c>
      <c r="N11">
        <f t="shared" si="2"/>
        <v>1</v>
      </c>
      <c r="O11">
        <f t="shared" si="3"/>
        <v>1</v>
      </c>
      <c r="P11">
        <f t="shared" si="4"/>
        <v>1</v>
      </c>
      <c r="Q11">
        <f t="shared" si="5"/>
        <v>1</v>
      </c>
      <c r="R11">
        <f t="shared" si="6"/>
        <v>1</v>
      </c>
    </row>
    <row r="12" spans="1:18">
      <c r="J12" t="s">
        <v>40</v>
      </c>
      <c r="K12">
        <f>SUM(K4:K11)</f>
        <v>100</v>
      </c>
      <c r="M12">
        <f t="shared" ref="M12:R12" si="8">SUM(M4:M11)</f>
        <v>32</v>
      </c>
      <c r="N12">
        <f t="shared" si="8"/>
        <v>22</v>
      </c>
      <c r="O12">
        <f t="shared" si="8"/>
        <v>22</v>
      </c>
      <c r="P12">
        <f t="shared" si="8"/>
        <v>14</v>
      </c>
      <c r="Q12">
        <f t="shared" si="8"/>
        <v>14</v>
      </c>
      <c r="R12">
        <f t="shared" si="8"/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Lecture information</vt:lpstr>
      <vt:lpstr>Course teachers</vt:lpstr>
      <vt:lpstr>Week 1.</vt:lpstr>
      <vt:lpstr>Week 2.</vt:lpstr>
      <vt:lpstr>Week 3.</vt:lpstr>
      <vt:lpstr>Week 4.</vt:lpstr>
      <vt:lpstr>Week 5.</vt:lpstr>
      <vt:lpstr>Week 6.</vt:lpstr>
      <vt:lpstr>Week 7. </vt:lpstr>
      <vt:lpstr>Midterm exam subjects</vt:lpstr>
      <vt:lpstr>Final exam subjects</vt:lpstr>
      <vt:lpstr>توزيع العلامات</vt:lpstr>
      <vt:lpstr>Full course makeup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maram abdaljaleel</dc:creator>
  <cp:lastModifiedBy>Anas Abu-Humaidan</cp:lastModifiedBy>
  <dcterms:created xsi:type="dcterms:W3CDTF">2024-12-30T18:58:58Z</dcterms:created>
  <dcterms:modified xsi:type="dcterms:W3CDTF">2026-04-08T14:22:57Z</dcterms:modified>
</cp:coreProperties>
</file>